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/>
  <mc:AlternateContent xmlns:mc="http://schemas.openxmlformats.org/markup-compatibility/2006">
    <mc:Choice Requires="x15">
      <x15ac:absPath xmlns:x15ac="http://schemas.microsoft.com/office/spreadsheetml/2010/11/ac" url="C:\VS-Studio\2024\141_2024 Stavební úpravy bytových jednotek Pce kraj - Dolní Čermná\Byt číslo 9\PDF\finální PD\Prováděcí dokumentace\Výkaz výměr - zadání\"/>
    </mc:Choice>
  </mc:AlternateContent>
  <xr:revisionPtr revIDLastSave="0" documentId="13_ncr:1_{D3AF0A04-8E91-4A71-9449-3E11D8859A57}" xr6:coauthVersionLast="47" xr6:coauthVersionMax="47" xr10:uidLastSave="{00000000-0000-0000-0000-000000000000}"/>
  <bookViews>
    <workbookView xWindow="120" yWindow="1050" windowWidth="28590" windowHeight="11790" firstSheet="3" activeTab="9" xr2:uid="{00000000-000D-0000-FFFF-FFFF00000000}"/>
  </bookViews>
  <sheets>
    <sheet name="Rekapitulace zakázky" sheetId="1" r:id="rId1"/>
    <sheet name="03 - BOURÁNÍ" sheetId="2" r:id="rId2"/>
    <sheet name="08 - OMÍTKY, OBKLADY, POD..." sheetId="3" r:id="rId3"/>
    <sheet name="10 - DVEŘE, OKNA" sheetId="4" r:id="rId4"/>
    <sheet name="13 - ZTI, VZT, ZAŘIZOVÁKY" sheetId="5" r:id="rId5"/>
    <sheet name="17 - ELEKTRO" sheetId="6" r:id="rId6"/>
    <sheet name="19 - TOPENÍ" sheetId="7" r:id="rId7"/>
    <sheet name="30 - NÁBYTEK" sheetId="8" r:id="rId8"/>
    <sheet name="31 - NÁBYTEK MONTÁŽ" sheetId="9" r:id="rId9"/>
    <sheet name="90 - VON" sheetId="10" r:id="rId10"/>
  </sheets>
  <definedNames>
    <definedName name="_xlnm._FilterDatabase" localSheetId="1" hidden="1">'03 - BOURÁNÍ'!$C$126:$K$202</definedName>
    <definedName name="_xlnm._FilterDatabase" localSheetId="2" hidden="1">'08 - OMÍTKY, OBKLADY, POD...'!$C$125:$K$251</definedName>
    <definedName name="_xlnm._FilterDatabase" localSheetId="3" hidden="1">'10 - DVEŘE, OKNA'!$C$117:$K$156</definedName>
    <definedName name="_xlnm._FilterDatabase" localSheetId="4" hidden="1">'13 - ZTI, VZT, ZAŘIZOVÁKY'!$C$122:$K$172</definedName>
    <definedName name="_xlnm._FilterDatabase" localSheetId="5" hidden="1">'17 - ELEKTRO'!$C$120:$K$234</definedName>
    <definedName name="_xlnm._FilterDatabase" localSheetId="6" hidden="1">'19 - TOPENÍ'!$C$120:$K$148</definedName>
    <definedName name="_xlnm._FilterDatabase" localSheetId="7" hidden="1">'30 - NÁBYTEK'!$C$117:$K$130</definedName>
    <definedName name="_xlnm._FilterDatabase" localSheetId="8" hidden="1">'31 - NÁBYTEK MONTÁŽ'!$C$117:$K$122</definedName>
    <definedName name="_xlnm._FilterDatabase" localSheetId="9" hidden="1">'90 - VON'!$C$122:$K$148</definedName>
    <definedName name="_xlnm.Print_Titles" localSheetId="1">'03 - BOURÁNÍ'!$126:$126</definedName>
    <definedName name="_xlnm.Print_Titles" localSheetId="2">'08 - OMÍTKY, OBKLADY, POD...'!$125:$125</definedName>
    <definedName name="_xlnm.Print_Titles" localSheetId="3">'10 - DVEŘE, OKNA'!$117:$117</definedName>
    <definedName name="_xlnm.Print_Titles" localSheetId="4">'13 - ZTI, VZT, ZAŘIZOVÁKY'!$122:$122</definedName>
    <definedName name="_xlnm.Print_Titles" localSheetId="5">'17 - ELEKTRO'!$120:$120</definedName>
    <definedName name="_xlnm.Print_Titles" localSheetId="6">'19 - TOPENÍ'!$120:$120</definedName>
    <definedName name="_xlnm.Print_Titles" localSheetId="7">'30 - NÁBYTEK'!$117:$117</definedName>
    <definedName name="_xlnm.Print_Titles" localSheetId="8">'31 - NÁBYTEK MONTÁŽ'!$117:$117</definedName>
    <definedName name="_xlnm.Print_Titles" localSheetId="9">'90 - VON'!$122:$122</definedName>
    <definedName name="_xlnm.Print_Titles" localSheetId="0">'Rekapitulace zakázky'!$92:$92</definedName>
    <definedName name="_xlnm.Print_Area" localSheetId="1">'03 - BOURÁNÍ'!$C$82:$J$108,'03 - BOURÁNÍ'!$C$114:$K$202</definedName>
    <definedName name="_xlnm.Print_Area" localSheetId="2">'08 - OMÍTKY, OBKLADY, POD...'!$C$82:$J$107,'08 - OMÍTKY, OBKLADY, POD...'!$C$113:$K$251</definedName>
    <definedName name="_xlnm.Print_Area" localSheetId="3">'10 - DVEŘE, OKNA'!$C$82:$J$99,'10 - DVEŘE, OKNA'!$C$105:$K$156</definedName>
    <definedName name="_xlnm.Print_Area" localSheetId="4">'13 - ZTI, VZT, ZAŘIZOVÁKY'!$C$82:$J$104,'13 - ZTI, VZT, ZAŘIZOVÁKY'!$C$110:$K$172</definedName>
    <definedName name="_xlnm.Print_Area" localSheetId="5">'17 - ELEKTRO'!$C$82:$J$102,'17 - ELEKTRO'!$C$108:$K$234</definedName>
    <definedName name="_xlnm.Print_Area" localSheetId="6">'19 - TOPENÍ'!$C$82:$J$102,'19 - TOPENÍ'!$C$108:$K$148</definedName>
    <definedName name="_xlnm.Print_Area" localSheetId="7">'30 - NÁBYTEK'!$C$82:$J$99,'30 - NÁBYTEK'!$C$105:$K$130</definedName>
    <definedName name="_xlnm.Print_Area" localSheetId="8">'31 - NÁBYTEK MONTÁŽ'!$C$82:$J$99,'31 - NÁBYTEK MONTÁŽ'!$C$105:$K$122</definedName>
    <definedName name="_xlnm.Print_Area" localSheetId="9">'90 - VON'!$C$82:$J$104,'90 - VON'!$C$110:$K$148</definedName>
    <definedName name="_xlnm.Print_Area" localSheetId="0">'Rekapitulace zakázky'!$D$4:$AO$76,'Rekapitulace zakázky'!$C$82:$AQ$104</definedName>
  </definedNames>
  <calcPr calcId="191029"/>
</workbook>
</file>

<file path=xl/calcChain.xml><?xml version="1.0" encoding="utf-8"?>
<calcChain xmlns="http://schemas.openxmlformats.org/spreadsheetml/2006/main">
  <c r="J37" i="10" l="1"/>
  <c r="J36" i="10"/>
  <c r="AY103" i="1" s="1"/>
  <c r="J35" i="10"/>
  <c r="AX103" i="1" s="1"/>
  <c r="BI147" i="10"/>
  <c r="BH147" i="10"/>
  <c r="BG147" i="10"/>
  <c r="BE147" i="10"/>
  <c r="T147" i="10"/>
  <c r="R147" i="10"/>
  <c r="P147" i="10"/>
  <c r="BI145" i="10"/>
  <c r="BH145" i="10"/>
  <c r="BG145" i="10"/>
  <c r="BE145" i="10"/>
  <c r="T145" i="10"/>
  <c r="R145" i="10"/>
  <c r="P145" i="10"/>
  <c r="BI143" i="10"/>
  <c r="BH143" i="10"/>
  <c r="BG143" i="10"/>
  <c r="BE143" i="10"/>
  <c r="T143" i="10"/>
  <c r="R143" i="10"/>
  <c r="P143" i="10"/>
  <c r="BI140" i="10"/>
  <c r="BH140" i="10"/>
  <c r="BG140" i="10"/>
  <c r="BE140" i="10"/>
  <c r="T140" i="10"/>
  <c r="R140" i="10"/>
  <c r="P140" i="10"/>
  <c r="BI137" i="10"/>
  <c r="BH137" i="10"/>
  <c r="BG137" i="10"/>
  <c r="BE137" i="10"/>
  <c r="T137" i="10"/>
  <c r="R137" i="10"/>
  <c r="P137" i="10"/>
  <c r="BI135" i="10"/>
  <c r="BH135" i="10"/>
  <c r="BG135" i="10"/>
  <c r="BE135" i="10"/>
  <c r="T135" i="10"/>
  <c r="R135" i="10"/>
  <c r="P135" i="10"/>
  <c r="BI132" i="10"/>
  <c r="BH132" i="10"/>
  <c r="BG132" i="10"/>
  <c r="BE132" i="10"/>
  <c r="T132" i="10"/>
  <c r="R132" i="10"/>
  <c r="P132" i="10"/>
  <c r="BI130" i="10"/>
  <c r="BH130" i="10"/>
  <c r="BG130" i="10"/>
  <c r="BE130" i="10"/>
  <c r="T130" i="10"/>
  <c r="R130" i="10"/>
  <c r="P130" i="10"/>
  <c r="BI126" i="10"/>
  <c r="BH126" i="10"/>
  <c r="BG126" i="10"/>
  <c r="BE126" i="10"/>
  <c r="T126" i="10"/>
  <c r="T125" i="10" s="1"/>
  <c r="T124" i="10" s="1"/>
  <c r="R126" i="10"/>
  <c r="R125" i="10" s="1"/>
  <c r="R124" i="10" s="1"/>
  <c r="P126" i="10"/>
  <c r="P125" i="10" s="1"/>
  <c r="P124" i="10" s="1"/>
  <c r="J120" i="10"/>
  <c r="J119" i="10"/>
  <c r="F119" i="10"/>
  <c r="F117" i="10"/>
  <c r="J92" i="10"/>
  <c r="J91" i="10"/>
  <c r="F91" i="10"/>
  <c r="F89" i="10"/>
  <c r="J18" i="10"/>
  <c r="E18" i="10"/>
  <c r="F92" i="10" s="1"/>
  <c r="J17" i="10"/>
  <c r="J12" i="10"/>
  <c r="J117" i="10" s="1"/>
  <c r="E7" i="10"/>
  <c r="E113" i="10" s="1"/>
  <c r="J37" i="9"/>
  <c r="J36" i="9"/>
  <c r="AY102" i="1" s="1"/>
  <c r="J35" i="9"/>
  <c r="AX102" i="1"/>
  <c r="BI121" i="9"/>
  <c r="BH121" i="9"/>
  <c r="BG121" i="9"/>
  <c r="BF121" i="9"/>
  <c r="F34" i="9" s="1"/>
  <c r="BA102" i="1" s="1"/>
  <c r="T121" i="9"/>
  <c r="T120" i="9" s="1"/>
  <c r="T119" i="9" s="1"/>
  <c r="T118" i="9" s="1"/>
  <c r="R121" i="9"/>
  <c r="R120" i="9" s="1"/>
  <c r="R119" i="9" s="1"/>
  <c r="R118" i="9" s="1"/>
  <c r="P121" i="9"/>
  <c r="P120" i="9" s="1"/>
  <c r="P119" i="9" s="1"/>
  <c r="P118" i="9" s="1"/>
  <c r="AU102" i="1" s="1"/>
  <c r="J115" i="9"/>
  <c r="J114" i="9"/>
  <c r="F114" i="9"/>
  <c r="F112" i="9"/>
  <c r="E110" i="9"/>
  <c r="J92" i="9"/>
  <c r="J91" i="9"/>
  <c r="F91" i="9"/>
  <c r="F89" i="9"/>
  <c r="E87" i="9"/>
  <c r="J18" i="9"/>
  <c r="E18" i="9"/>
  <c r="F115" i="9" s="1"/>
  <c r="J17" i="9"/>
  <c r="J12" i="9"/>
  <c r="J89" i="9" s="1"/>
  <c r="E7" i="9"/>
  <c r="E108" i="9" s="1"/>
  <c r="J37" i="8"/>
  <c r="J36" i="8"/>
  <c r="AY101" i="1" s="1"/>
  <c r="J35" i="8"/>
  <c r="AX101" i="1"/>
  <c r="BI129" i="8"/>
  <c r="BH129" i="8"/>
  <c r="BG129" i="8"/>
  <c r="BE129" i="8"/>
  <c r="T129" i="8"/>
  <c r="R129" i="8"/>
  <c r="P129" i="8"/>
  <c r="BI127" i="8"/>
  <c r="BH127" i="8"/>
  <c r="BG127" i="8"/>
  <c r="BE127" i="8"/>
  <c r="T127" i="8"/>
  <c r="R127" i="8"/>
  <c r="P127" i="8"/>
  <c r="BI125" i="8"/>
  <c r="BH125" i="8"/>
  <c r="BG125" i="8"/>
  <c r="BE125" i="8"/>
  <c r="T125" i="8"/>
  <c r="R125" i="8"/>
  <c r="P125" i="8"/>
  <c r="BI123" i="8"/>
  <c r="BH123" i="8"/>
  <c r="BG123" i="8"/>
  <c r="BE123" i="8"/>
  <c r="T123" i="8"/>
  <c r="R123" i="8"/>
  <c r="P123" i="8"/>
  <c r="BI121" i="8"/>
  <c r="BH121" i="8"/>
  <c r="BG121" i="8"/>
  <c r="BE121" i="8"/>
  <c r="T121" i="8"/>
  <c r="R121" i="8"/>
  <c r="P121" i="8"/>
  <c r="J115" i="8"/>
  <c r="J114" i="8"/>
  <c r="F114" i="8"/>
  <c r="F112" i="8"/>
  <c r="E110" i="8"/>
  <c r="J92" i="8"/>
  <c r="J91" i="8"/>
  <c r="F91" i="8"/>
  <c r="F89" i="8"/>
  <c r="E87" i="8"/>
  <c r="J18" i="8"/>
  <c r="E18" i="8"/>
  <c r="F115" i="8"/>
  <c r="J17" i="8"/>
  <c r="J12" i="8"/>
  <c r="J89" i="8"/>
  <c r="E7" i="8"/>
  <c r="E108" i="8"/>
  <c r="J37" i="7"/>
  <c r="J36" i="7"/>
  <c r="AY100" i="1"/>
  <c r="J35" i="7"/>
  <c r="AX100" i="1" s="1"/>
  <c r="BI147" i="7"/>
  <c r="BH147" i="7"/>
  <c r="BG147" i="7"/>
  <c r="BE147" i="7"/>
  <c r="T147" i="7"/>
  <c r="R147" i="7"/>
  <c r="P147" i="7"/>
  <c r="BI145" i="7"/>
  <c r="BH145" i="7"/>
  <c r="BG145" i="7"/>
  <c r="BE145" i="7"/>
  <c r="T145" i="7"/>
  <c r="R145" i="7"/>
  <c r="P145" i="7"/>
  <c r="BI142" i="7"/>
  <c r="BH142" i="7"/>
  <c r="BG142" i="7"/>
  <c r="BE142" i="7"/>
  <c r="T142" i="7"/>
  <c r="R142" i="7"/>
  <c r="P142" i="7"/>
  <c r="BI140" i="7"/>
  <c r="BH140" i="7"/>
  <c r="BG140" i="7"/>
  <c r="BE140" i="7"/>
  <c r="T140" i="7"/>
  <c r="R140" i="7"/>
  <c r="P140" i="7"/>
  <c r="BI138" i="7"/>
  <c r="BH138" i="7"/>
  <c r="BG138" i="7"/>
  <c r="BE138" i="7"/>
  <c r="T138" i="7"/>
  <c r="R138" i="7"/>
  <c r="P138" i="7"/>
  <c r="BI135" i="7"/>
  <c r="BH135" i="7"/>
  <c r="BG135" i="7"/>
  <c r="BE135" i="7"/>
  <c r="T135" i="7"/>
  <c r="R135" i="7"/>
  <c r="P135" i="7"/>
  <c r="BI133" i="7"/>
  <c r="BH133" i="7"/>
  <c r="BG133" i="7"/>
  <c r="BE133" i="7"/>
  <c r="T133" i="7"/>
  <c r="R133" i="7"/>
  <c r="P133" i="7"/>
  <c r="BI131" i="7"/>
  <c r="BH131" i="7"/>
  <c r="BG131" i="7"/>
  <c r="BE131" i="7"/>
  <c r="T131" i="7"/>
  <c r="R131" i="7"/>
  <c r="P131" i="7"/>
  <c r="BI129" i="7"/>
  <c r="BH129" i="7"/>
  <c r="BG129" i="7"/>
  <c r="BE129" i="7"/>
  <c r="T129" i="7"/>
  <c r="R129" i="7"/>
  <c r="P129" i="7"/>
  <c r="BI126" i="7"/>
  <c r="BH126" i="7"/>
  <c r="BG126" i="7"/>
  <c r="BE126" i="7"/>
  <c r="T126" i="7"/>
  <c r="R126" i="7"/>
  <c r="P126" i="7"/>
  <c r="BI124" i="7"/>
  <c r="BH124" i="7"/>
  <c r="BG124" i="7"/>
  <c r="BE124" i="7"/>
  <c r="T124" i="7"/>
  <c r="R124" i="7"/>
  <c r="P124" i="7"/>
  <c r="J118" i="7"/>
  <c r="J117" i="7"/>
  <c r="F117" i="7"/>
  <c r="F115" i="7"/>
  <c r="E113" i="7"/>
  <c r="J92" i="7"/>
  <c r="J91" i="7"/>
  <c r="F91" i="7"/>
  <c r="F89" i="7"/>
  <c r="E87" i="7"/>
  <c r="J18" i="7"/>
  <c r="E18" i="7"/>
  <c r="F92" i="7" s="1"/>
  <c r="J17" i="7"/>
  <c r="J12" i="7"/>
  <c r="J115" i="7" s="1"/>
  <c r="E7" i="7"/>
  <c r="E85" i="7" s="1"/>
  <c r="J37" i="6"/>
  <c r="J36" i="6"/>
  <c r="AY99" i="1" s="1"/>
  <c r="J35" i="6"/>
  <c r="AX99" i="1"/>
  <c r="BI233" i="6"/>
  <c r="BH233" i="6"/>
  <c r="BG233" i="6"/>
  <c r="BE233" i="6"/>
  <c r="T233" i="6"/>
  <c r="R233" i="6"/>
  <c r="P233" i="6"/>
  <c r="BI231" i="6"/>
  <c r="BH231" i="6"/>
  <c r="BG231" i="6"/>
  <c r="BE231" i="6"/>
  <c r="T231" i="6"/>
  <c r="R231" i="6"/>
  <c r="P231" i="6"/>
  <c r="BI229" i="6"/>
  <c r="BH229" i="6"/>
  <c r="BG229" i="6"/>
  <c r="BE229" i="6"/>
  <c r="T229" i="6"/>
  <c r="R229" i="6"/>
  <c r="P229" i="6"/>
  <c r="BI227" i="6"/>
  <c r="BH227" i="6"/>
  <c r="BG227" i="6"/>
  <c r="BE227" i="6"/>
  <c r="T227" i="6"/>
  <c r="R227" i="6"/>
  <c r="P227" i="6"/>
  <c r="BI225" i="6"/>
  <c r="BH225" i="6"/>
  <c r="BG225" i="6"/>
  <c r="BE225" i="6"/>
  <c r="T225" i="6"/>
  <c r="R225" i="6"/>
  <c r="P225" i="6"/>
  <c r="BI223" i="6"/>
  <c r="BH223" i="6"/>
  <c r="BG223" i="6"/>
  <c r="BE223" i="6"/>
  <c r="T223" i="6"/>
  <c r="R223" i="6"/>
  <c r="P223" i="6"/>
  <c r="BI221" i="6"/>
  <c r="BH221" i="6"/>
  <c r="BG221" i="6"/>
  <c r="BE221" i="6"/>
  <c r="T221" i="6"/>
  <c r="R221" i="6"/>
  <c r="P221" i="6"/>
  <c r="BI219" i="6"/>
  <c r="BH219" i="6"/>
  <c r="BG219" i="6"/>
  <c r="BE219" i="6"/>
  <c r="T219" i="6"/>
  <c r="R219" i="6"/>
  <c r="P219" i="6"/>
  <c r="BI217" i="6"/>
  <c r="BH217" i="6"/>
  <c r="BG217" i="6"/>
  <c r="BE217" i="6"/>
  <c r="T217" i="6"/>
  <c r="R217" i="6"/>
  <c r="P217" i="6"/>
  <c r="BI215" i="6"/>
  <c r="BH215" i="6"/>
  <c r="BG215" i="6"/>
  <c r="BE215" i="6"/>
  <c r="T215" i="6"/>
  <c r="R215" i="6"/>
  <c r="P215" i="6"/>
  <c r="BI213" i="6"/>
  <c r="BH213" i="6"/>
  <c r="BG213" i="6"/>
  <c r="BE213" i="6"/>
  <c r="T213" i="6"/>
  <c r="R213" i="6"/>
  <c r="P213" i="6"/>
  <c r="BI211" i="6"/>
  <c r="BH211" i="6"/>
  <c r="BG211" i="6"/>
  <c r="BE211" i="6"/>
  <c r="T211" i="6"/>
  <c r="R211" i="6"/>
  <c r="P211" i="6"/>
  <c r="BI209" i="6"/>
  <c r="BH209" i="6"/>
  <c r="BG209" i="6"/>
  <c r="BE209" i="6"/>
  <c r="T209" i="6"/>
  <c r="R209" i="6"/>
  <c r="P209" i="6"/>
  <c r="BI205" i="6"/>
  <c r="BH205" i="6"/>
  <c r="BG205" i="6"/>
  <c r="BE205" i="6"/>
  <c r="T205" i="6"/>
  <c r="T204" i="6"/>
  <c r="R205" i="6"/>
  <c r="R204" i="6" s="1"/>
  <c r="P205" i="6"/>
  <c r="P204" i="6"/>
  <c r="BI202" i="6"/>
  <c r="BH202" i="6"/>
  <c r="BG202" i="6"/>
  <c r="BE202" i="6"/>
  <c r="T202" i="6"/>
  <c r="R202" i="6"/>
  <c r="P202" i="6"/>
  <c r="BI200" i="6"/>
  <c r="BH200" i="6"/>
  <c r="BG200" i="6"/>
  <c r="BE200" i="6"/>
  <c r="T200" i="6"/>
  <c r="R200" i="6"/>
  <c r="P200" i="6"/>
  <c r="BI198" i="6"/>
  <c r="BH198" i="6"/>
  <c r="BG198" i="6"/>
  <c r="BE198" i="6"/>
  <c r="T198" i="6"/>
  <c r="R198" i="6"/>
  <c r="P198" i="6"/>
  <c r="BI196" i="6"/>
  <c r="BH196" i="6"/>
  <c r="BG196" i="6"/>
  <c r="BE196" i="6"/>
  <c r="T196" i="6"/>
  <c r="R196" i="6"/>
  <c r="P196" i="6"/>
  <c r="BI194" i="6"/>
  <c r="BH194" i="6"/>
  <c r="BG194" i="6"/>
  <c r="BE194" i="6"/>
  <c r="T194" i="6"/>
  <c r="R194" i="6"/>
  <c r="P194" i="6"/>
  <c r="BI192" i="6"/>
  <c r="BH192" i="6"/>
  <c r="BG192" i="6"/>
  <c r="BE192" i="6"/>
  <c r="T192" i="6"/>
  <c r="R192" i="6"/>
  <c r="P192" i="6"/>
  <c r="BI190" i="6"/>
  <c r="BH190" i="6"/>
  <c r="BG190" i="6"/>
  <c r="BE190" i="6"/>
  <c r="T190" i="6"/>
  <c r="R190" i="6"/>
  <c r="P190" i="6"/>
  <c r="BI188" i="6"/>
  <c r="BH188" i="6"/>
  <c r="BG188" i="6"/>
  <c r="BE188" i="6"/>
  <c r="T188" i="6"/>
  <c r="R188" i="6"/>
  <c r="P188" i="6"/>
  <c r="BI186" i="6"/>
  <c r="BH186" i="6"/>
  <c r="BG186" i="6"/>
  <c r="BE186" i="6"/>
  <c r="T186" i="6"/>
  <c r="R186" i="6"/>
  <c r="P186" i="6"/>
  <c r="BI184" i="6"/>
  <c r="BH184" i="6"/>
  <c r="BG184" i="6"/>
  <c r="BE184" i="6"/>
  <c r="T184" i="6"/>
  <c r="R184" i="6"/>
  <c r="P184" i="6"/>
  <c r="BI182" i="6"/>
  <c r="BH182" i="6"/>
  <c r="BG182" i="6"/>
  <c r="BE182" i="6"/>
  <c r="T182" i="6"/>
  <c r="R182" i="6"/>
  <c r="P182" i="6"/>
  <c r="BI180" i="6"/>
  <c r="BH180" i="6"/>
  <c r="BG180" i="6"/>
  <c r="BE180" i="6"/>
  <c r="T180" i="6"/>
  <c r="R180" i="6"/>
  <c r="P180" i="6"/>
  <c r="BI178" i="6"/>
  <c r="BH178" i="6"/>
  <c r="BG178" i="6"/>
  <c r="BE178" i="6"/>
  <c r="T178" i="6"/>
  <c r="R178" i="6"/>
  <c r="P178" i="6"/>
  <c r="BI176" i="6"/>
  <c r="BH176" i="6"/>
  <c r="BG176" i="6"/>
  <c r="BE176" i="6"/>
  <c r="T176" i="6"/>
  <c r="R176" i="6"/>
  <c r="P176" i="6"/>
  <c r="BI174" i="6"/>
  <c r="BH174" i="6"/>
  <c r="BG174" i="6"/>
  <c r="BE174" i="6"/>
  <c r="T174" i="6"/>
  <c r="R174" i="6"/>
  <c r="P174" i="6"/>
  <c r="BI172" i="6"/>
  <c r="BH172" i="6"/>
  <c r="BG172" i="6"/>
  <c r="BE172" i="6"/>
  <c r="T172" i="6"/>
  <c r="R172" i="6"/>
  <c r="P172" i="6"/>
  <c r="BI170" i="6"/>
  <c r="BH170" i="6"/>
  <c r="BG170" i="6"/>
  <c r="BE170" i="6"/>
  <c r="T170" i="6"/>
  <c r="R170" i="6"/>
  <c r="P170" i="6"/>
  <c r="BI168" i="6"/>
  <c r="BH168" i="6"/>
  <c r="BG168" i="6"/>
  <c r="BE168" i="6"/>
  <c r="T168" i="6"/>
  <c r="R168" i="6"/>
  <c r="P168" i="6"/>
  <c r="BI166" i="6"/>
  <c r="BH166" i="6"/>
  <c r="BG166" i="6"/>
  <c r="BE166" i="6"/>
  <c r="T166" i="6"/>
  <c r="R166" i="6"/>
  <c r="P166" i="6"/>
  <c r="BI164" i="6"/>
  <c r="BH164" i="6"/>
  <c r="BG164" i="6"/>
  <c r="BE164" i="6"/>
  <c r="T164" i="6"/>
  <c r="R164" i="6"/>
  <c r="P164" i="6"/>
  <c r="BI162" i="6"/>
  <c r="BH162" i="6"/>
  <c r="BG162" i="6"/>
  <c r="BE162" i="6"/>
  <c r="T162" i="6"/>
  <c r="R162" i="6"/>
  <c r="P162" i="6"/>
  <c r="BI160" i="6"/>
  <c r="BH160" i="6"/>
  <c r="BG160" i="6"/>
  <c r="BE160" i="6"/>
  <c r="T160" i="6"/>
  <c r="R160" i="6"/>
  <c r="P160" i="6"/>
  <c r="BI158" i="6"/>
  <c r="BH158" i="6"/>
  <c r="BG158" i="6"/>
  <c r="BE158" i="6"/>
  <c r="T158" i="6"/>
  <c r="R158" i="6"/>
  <c r="P158" i="6"/>
  <c r="BI156" i="6"/>
  <c r="BH156" i="6"/>
  <c r="BG156" i="6"/>
  <c r="BE156" i="6"/>
  <c r="T156" i="6"/>
  <c r="R156" i="6"/>
  <c r="P156" i="6"/>
  <c r="BI154" i="6"/>
  <c r="BH154" i="6"/>
  <c r="BG154" i="6"/>
  <c r="BE154" i="6"/>
  <c r="T154" i="6"/>
  <c r="R154" i="6"/>
  <c r="P154" i="6"/>
  <c r="BI152" i="6"/>
  <c r="BH152" i="6"/>
  <c r="BG152" i="6"/>
  <c r="BE152" i="6"/>
  <c r="T152" i="6"/>
  <c r="R152" i="6"/>
  <c r="P152" i="6"/>
  <c r="BI150" i="6"/>
  <c r="BH150" i="6"/>
  <c r="BG150" i="6"/>
  <c r="BE150" i="6"/>
  <c r="T150" i="6"/>
  <c r="R150" i="6"/>
  <c r="P150" i="6"/>
  <c r="BI148" i="6"/>
  <c r="BH148" i="6"/>
  <c r="BG148" i="6"/>
  <c r="BE148" i="6"/>
  <c r="T148" i="6"/>
  <c r="R148" i="6"/>
  <c r="P148" i="6"/>
  <c r="BI146" i="6"/>
  <c r="BH146" i="6"/>
  <c r="BG146" i="6"/>
  <c r="BE146" i="6"/>
  <c r="T146" i="6"/>
  <c r="R146" i="6"/>
  <c r="P146" i="6"/>
  <c r="BI144" i="6"/>
  <c r="BH144" i="6"/>
  <c r="BG144" i="6"/>
  <c r="BE144" i="6"/>
  <c r="T144" i="6"/>
  <c r="R144" i="6"/>
  <c r="P144" i="6"/>
  <c r="BI142" i="6"/>
  <c r="BH142" i="6"/>
  <c r="BG142" i="6"/>
  <c r="BE142" i="6"/>
  <c r="T142" i="6"/>
  <c r="R142" i="6"/>
  <c r="P142" i="6"/>
  <c r="BI140" i="6"/>
  <c r="BH140" i="6"/>
  <c r="BG140" i="6"/>
  <c r="BE140" i="6"/>
  <c r="T140" i="6"/>
  <c r="R140" i="6"/>
  <c r="P140" i="6"/>
  <c r="BI138" i="6"/>
  <c r="BH138" i="6"/>
  <c r="BG138" i="6"/>
  <c r="BE138" i="6"/>
  <c r="T138" i="6"/>
  <c r="R138" i="6"/>
  <c r="P138" i="6"/>
  <c r="BI136" i="6"/>
  <c r="BH136" i="6"/>
  <c r="BG136" i="6"/>
  <c r="BE136" i="6"/>
  <c r="T136" i="6"/>
  <c r="R136" i="6"/>
  <c r="P136" i="6"/>
  <c r="BI134" i="6"/>
  <c r="BH134" i="6"/>
  <c r="BG134" i="6"/>
  <c r="BE134" i="6"/>
  <c r="T134" i="6"/>
  <c r="R134" i="6"/>
  <c r="P134" i="6"/>
  <c r="BI132" i="6"/>
  <c r="BH132" i="6"/>
  <c r="BG132" i="6"/>
  <c r="BE132" i="6"/>
  <c r="T132" i="6"/>
  <c r="R132" i="6"/>
  <c r="P132" i="6"/>
  <c r="BI130" i="6"/>
  <c r="BH130" i="6"/>
  <c r="BG130" i="6"/>
  <c r="BE130" i="6"/>
  <c r="T130" i="6"/>
  <c r="R130" i="6"/>
  <c r="P130" i="6"/>
  <c r="BI128" i="6"/>
  <c r="BH128" i="6"/>
  <c r="BG128" i="6"/>
  <c r="BE128" i="6"/>
  <c r="T128" i="6"/>
  <c r="R128" i="6"/>
  <c r="P128" i="6"/>
  <c r="BI126" i="6"/>
  <c r="BH126" i="6"/>
  <c r="BG126" i="6"/>
  <c r="BE126" i="6"/>
  <c r="T126" i="6"/>
  <c r="R126" i="6"/>
  <c r="P126" i="6"/>
  <c r="BI124" i="6"/>
  <c r="BH124" i="6"/>
  <c r="BG124" i="6"/>
  <c r="BE124" i="6"/>
  <c r="T124" i="6"/>
  <c r="R124" i="6"/>
  <c r="P124" i="6"/>
  <c r="J118" i="6"/>
  <c r="J117" i="6"/>
  <c r="F117" i="6"/>
  <c r="F115" i="6"/>
  <c r="E113" i="6"/>
  <c r="J92" i="6"/>
  <c r="J91" i="6"/>
  <c r="F91" i="6"/>
  <c r="F89" i="6"/>
  <c r="E87" i="6"/>
  <c r="J18" i="6"/>
  <c r="E18" i="6"/>
  <c r="F118" i="6" s="1"/>
  <c r="J17" i="6"/>
  <c r="J12" i="6"/>
  <c r="J115" i="6" s="1"/>
  <c r="E7" i="6"/>
  <c r="E111" i="6" s="1"/>
  <c r="J37" i="5"/>
  <c r="J36" i="5"/>
  <c r="AY98" i="1"/>
  <c r="J35" i="5"/>
  <c r="AX98" i="1" s="1"/>
  <c r="BI171" i="5"/>
  <c r="BH171" i="5"/>
  <c r="BG171" i="5"/>
  <c r="BE171" i="5"/>
  <c r="T171" i="5"/>
  <c r="R171" i="5"/>
  <c r="P171" i="5"/>
  <c r="BI169" i="5"/>
  <c r="BH169" i="5"/>
  <c r="BG169" i="5"/>
  <c r="BE169" i="5"/>
  <c r="T169" i="5"/>
  <c r="R169" i="5"/>
  <c r="P169" i="5"/>
  <c r="BI166" i="5"/>
  <c r="BH166" i="5"/>
  <c r="BG166" i="5"/>
  <c r="BE166" i="5"/>
  <c r="T166" i="5"/>
  <c r="R166" i="5"/>
  <c r="P166" i="5"/>
  <c r="BI164" i="5"/>
  <c r="BH164" i="5"/>
  <c r="BG164" i="5"/>
  <c r="BE164" i="5"/>
  <c r="T164" i="5"/>
  <c r="R164" i="5"/>
  <c r="P164" i="5"/>
  <c r="BI162" i="5"/>
  <c r="BH162" i="5"/>
  <c r="BG162" i="5"/>
  <c r="BE162" i="5"/>
  <c r="T162" i="5"/>
  <c r="R162" i="5"/>
  <c r="P162" i="5"/>
  <c r="BI160" i="5"/>
  <c r="BH160" i="5"/>
  <c r="BG160" i="5"/>
  <c r="BE160" i="5"/>
  <c r="T160" i="5"/>
  <c r="R160" i="5"/>
  <c r="P160" i="5"/>
  <c r="BI157" i="5"/>
  <c r="BH157" i="5"/>
  <c r="BG157" i="5"/>
  <c r="BE157" i="5"/>
  <c r="T157" i="5"/>
  <c r="R157" i="5"/>
  <c r="P157" i="5"/>
  <c r="BI155" i="5"/>
  <c r="BH155" i="5"/>
  <c r="BG155" i="5"/>
  <c r="BE155" i="5"/>
  <c r="T155" i="5"/>
  <c r="R155" i="5"/>
  <c r="P155" i="5"/>
  <c r="BI153" i="5"/>
  <c r="BH153" i="5"/>
  <c r="BG153" i="5"/>
  <c r="BE153" i="5"/>
  <c r="T153" i="5"/>
  <c r="R153" i="5"/>
  <c r="P153" i="5"/>
  <c r="BI151" i="5"/>
  <c r="BH151" i="5"/>
  <c r="BG151" i="5"/>
  <c r="BE151" i="5"/>
  <c r="T151" i="5"/>
  <c r="R151" i="5"/>
  <c r="P151" i="5"/>
  <c r="BI148" i="5"/>
  <c r="BH148" i="5"/>
  <c r="BG148" i="5"/>
  <c r="BE148" i="5"/>
  <c r="T148" i="5"/>
  <c r="R148" i="5"/>
  <c r="P148" i="5"/>
  <c r="BI146" i="5"/>
  <c r="BH146" i="5"/>
  <c r="BG146" i="5"/>
  <c r="BE146" i="5"/>
  <c r="T146" i="5"/>
  <c r="R146" i="5"/>
  <c r="P146" i="5"/>
  <c r="BI144" i="5"/>
  <c r="BH144" i="5"/>
  <c r="BG144" i="5"/>
  <c r="BE144" i="5"/>
  <c r="T144" i="5"/>
  <c r="R144" i="5"/>
  <c r="P144" i="5"/>
  <c r="BI142" i="5"/>
  <c r="BH142" i="5"/>
  <c r="BG142" i="5"/>
  <c r="BE142" i="5"/>
  <c r="T142" i="5"/>
  <c r="R142" i="5"/>
  <c r="P142" i="5"/>
  <c r="BI140" i="5"/>
  <c r="BH140" i="5"/>
  <c r="BG140" i="5"/>
  <c r="BE140" i="5"/>
  <c r="T140" i="5"/>
  <c r="R140" i="5"/>
  <c r="P140" i="5"/>
  <c r="BI138" i="5"/>
  <c r="BH138" i="5"/>
  <c r="BG138" i="5"/>
  <c r="BE138" i="5"/>
  <c r="T138" i="5"/>
  <c r="R138" i="5"/>
  <c r="P138" i="5"/>
  <c r="BI135" i="5"/>
  <c r="BH135" i="5"/>
  <c r="BG135" i="5"/>
  <c r="BE135" i="5"/>
  <c r="T135" i="5"/>
  <c r="R135" i="5"/>
  <c r="P135" i="5"/>
  <c r="BI133" i="5"/>
  <c r="BH133" i="5"/>
  <c r="BG133" i="5"/>
  <c r="BE133" i="5"/>
  <c r="T133" i="5"/>
  <c r="R133" i="5"/>
  <c r="P133" i="5"/>
  <c r="BI130" i="5"/>
  <c r="BH130" i="5"/>
  <c r="BG130" i="5"/>
  <c r="BE130" i="5"/>
  <c r="T130" i="5"/>
  <c r="R130" i="5"/>
  <c r="P130" i="5"/>
  <c r="BI128" i="5"/>
  <c r="BH128" i="5"/>
  <c r="BG128" i="5"/>
  <c r="BE128" i="5"/>
  <c r="T128" i="5"/>
  <c r="R128" i="5"/>
  <c r="P128" i="5"/>
  <c r="BI126" i="5"/>
  <c r="BH126" i="5"/>
  <c r="BG126" i="5"/>
  <c r="BE126" i="5"/>
  <c r="T126" i="5"/>
  <c r="R126" i="5"/>
  <c r="P126" i="5"/>
  <c r="J120" i="5"/>
  <c r="J119" i="5"/>
  <c r="F119" i="5"/>
  <c r="F117" i="5"/>
  <c r="E115" i="5"/>
  <c r="J92" i="5"/>
  <c r="J91" i="5"/>
  <c r="F91" i="5"/>
  <c r="F89" i="5"/>
  <c r="E87" i="5"/>
  <c r="J18" i="5"/>
  <c r="E18" i="5"/>
  <c r="F92" i="5" s="1"/>
  <c r="J17" i="5"/>
  <c r="J12" i="5"/>
  <c r="J89" i="5" s="1"/>
  <c r="E7" i="5"/>
  <c r="E113" i="5" s="1"/>
  <c r="J37" i="4"/>
  <c r="J36" i="4"/>
  <c r="AY97" i="1" s="1"/>
  <c r="J35" i="4"/>
  <c r="AX97" i="1" s="1"/>
  <c r="BI155" i="4"/>
  <c r="BH155" i="4"/>
  <c r="BG155" i="4"/>
  <c r="BE155" i="4"/>
  <c r="T155" i="4"/>
  <c r="R155" i="4"/>
  <c r="P155" i="4"/>
  <c r="BI153" i="4"/>
  <c r="BH153" i="4"/>
  <c r="BG153" i="4"/>
  <c r="BE153" i="4"/>
  <c r="T153" i="4"/>
  <c r="R153" i="4"/>
  <c r="P153" i="4"/>
  <c r="BI151" i="4"/>
  <c r="BH151" i="4"/>
  <c r="BG151" i="4"/>
  <c r="BE151" i="4"/>
  <c r="T151" i="4"/>
  <c r="R151" i="4"/>
  <c r="P151" i="4"/>
  <c r="BI149" i="4"/>
  <c r="BH149" i="4"/>
  <c r="BG149" i="4"/>
  <c r="BE149" i="4"/>
  <c r="T149" i="4"/>
  <c r="R149" i="4"/>
  <c r="P149" i="4"/>
  <c r="BI147" i="4"/>
  <c r="BH147" i="4"/>
  <c r="BG147" i="4"/>
  <c r="BE147" i="4"/>
  <c r="T147" i="4"/>
  <c r="R147" i="4"/>
  <c r="P147" i="4"/>
  <c r="BI145" i="4"/>
  <c r="BH145" i="4"/>
  <c r="BG145" i="4"/>
  <c r="BE145" i="4"/>
  <c r="T145" i="4"/>
  <c r="R145" i="4"/>
  <c r="P145" i="4"/>
  <c r="BI143" i="4"/>
  <c r="BH143" i="4"/>
  <c r="BG143" i="4"/>
  <c r="BE143" i="4"/>
  <c r="T143" i="4"/>
  <c r="R143" i="4"/>
  <c r="P143" i="4"/>
  <c r="BI141" i="4"/>
  <c r="BH141" i="4"/>
  <c r="BG141" i="4"/>
  <c r="BE141" i="4"/>
  <c r="T141" i="4"/>
  <c r="R141" i="4"/>
  <c r="P141" i="4"/>
  <c r="BI139" i="4"/>
  <c r="BH139" i="4"/>
  <c r="BG139" i="4"/>
  <c r="BE139" i="4"/>
  <c r="T139" i="4"/>
  <c r="R139" i="4"/>
  <c r="P139" i="4"/>
  <c r="BI137" i="4"/>
  <c r="BH137" i="4"/>
  <c r="BG137" i="4"/>
  <c r="BE137" i="4"/>
  <c r="T137" i="4"/>
  <c r="R137" i="4"/>
  <c r="P137" i="4"/>
  <c r="BI135" i="4"/>
  <c r="BH135" i="4"/>
  <c r="BG135" i="4"/>
  <c r="BE135" i="4"/>
  <c r="T135" i="4"/>
  <c r="R135" i="4"/>
  <c r="P135" i="4"/>
  <c r="BI133" i="4"/>
  <c r="BH133" i="4"/>
  <c r="BG133" i="4"/>
  <c r="BE133" i="4"/>
  <c r="T133" i="4"/>
  <c r="R133" i="4"/>
  <c r="P133" i="4"/>
  <c r="BI131" i="4"/>
  <c r="BH131" i="4"/>
  <c r="BG131" i="4"/>
  <c r="BE131" i="4"/>
  <c r="T131" i="4"/>
  <c r="R131" i="4"/>
  <c r="P131" i="4"/>
  <c r="BI129" i="4"/>
  <c r="BH129" i="4"/>
  <c r="BG129" i="4"/>
  <c r="BE129" i="4"/>
  <c r="T129" i="4"/>
  <c r="R129" i="4"/>
  <c r="P129" i="4"/>
  <c r="BI127" i="4"/>
  <c r="BH127" i="4"/>
  <c r="BG127" i="4"/>
  <c r="BE127" i="4"/>
  <c r="T127" i="4"/>
  <c r="R127" i="4"/>
  <c r="P127" i="4"/>
  <c r="BI125" i="4"/>
  <c r="BH125" i="4"/>
  <c r="BG125" i="4"/>
  <c r="BE125" i="4"/>
  <c r="T125" i="4"/>
  <c r="R125" i="4"/>
  <c r="P125" i="4"/>
  <c r="BI123" i="4"/>
  <c r="BH123" i="4"/>
  <c r="BG123" i="4"/>
  <c r="BE123" i="4"/>
  <c r="T123" i="4"/>
  <c r="R123" i="4"/>
  <c r="P123" i="4"/>
  <c r="BI121" i="4"/>
  <c r="BH121" i="4"/>
  <c r="BG121" i="4"/>
  <c r="BE121" i="4"/>
  <c r="T121" i="4"/>
  <c r="R121" i="4"/>
  <c r="P121" i="4"/>
  <c r="J115" i="4"/>
  <c r="J114" i="4"/>
  <c r="F114" i="4"/>
  <c r="F112" i="4"/>
  <c r="E110" i="4"/>
  <c r="J92" i="4"/>
  <c r="J91" i="4"/>
  <c r="F91" i="4"/>
  <c r="F89" i="4"/>
  <c r="E87" i="4"/>
  <c r="J18" i="4"/>
  <c r="E18" i="4"/>
  <c r="F92" i="4" s="1"/>
  <c r="J17" i="4"/>
  <c r="J12" i="4"/>
  <c r="J112" i="4" s="1"/>
  <c r="E7" i="4"/>
  <c r="E108" i="4" s="1"/>
  <c r="J37" i="3"/>
  <c r="J36" i="3"/>
  <c r="AY96" i="1"/>
  <c r="J35" i="3"/>
  <c r="AX96" i="1" s="1"/>
  <c r="BI247" i="3"/>
  <c r="BH247" i="3"/>
  <c r="BG247" i="3"/>
  <c r="BE247" i="3"/>
  <c r="T247" i="3"/>
  <c r="R247" i="3"/>
  <c r="P247" i="3"/>
  <c r="BI245" i="3"/>
  <c r="BH245" i="3"/>
  <c r="BG245" i="3"/>
  <c r="BE245" i="3"/>
  <c r="T245" i="3"/>
  <c r="R245" i="3"/>
  <c r="P245" i="3"/>
  <c r="BI243" i="3"/>
  <c r="BH243" i="3"/>
  <c r="BG243" i="3"/>
  <c r="BE243" i="3"/>
  <c r="T243" i="3"/>
  <c r="R243" i="3"/>
  <c r="P243" i="3"/>
  <c r="BI241" i="3"/>
  <c r="BH241" i="3"/>
  <c r="BG241" i="3"/>
  <c r="BE241" i="3"/>
  <c r="T241" i="3"/>
  <c r="R241" i="3"/>
  <c r="P241" i="3"/>
  <c r="BI239" i="3"/>
  <c r="BH239" i="3"/>
  <c r="BG239" i="3"/>
  <c r="BE239" i="3"/>
  <c r="T239" i="3"/>
  <c r="R239" i="3"/>
  <c r="P239" i="3"/>
  <c r="BI237" i="3"/>
  <c r="BH237" i="3"/>
  <c r="BG237" i="3"/>
  <c r="BE237" i="3"/>
  <c r="T237" i="3"/>
  <c r="R237" i="3"/>
  <c r="P237" i="3"/>
  <c r="BI235" i="3"/>
  <c r="BH235" i="3"/>
  <c r="BG235" i="3"/>
  <c r="BE235" i="3"/>
  <c r="T235" i="3"/>
  <c r="R235" i="3"/>
  <c r="P235" i="3"/>
  <c r="BI233" i="3"/>
  <c r="BH233" i="3"/>
  <c r="BG233" i="3"/>
  <c r="BE233" i="3"/>
  <c r="T233" i="3"/>
  <c r="R233" i="3"/>
  <c r="P233" i="3"/>
  <c r="BI230" i="3"/>
  <c r="BH230" i="3"/>
  <c r="BG230" i="3"/>
  <c r="BE230" i="3"/>
  <c r="T230" i="3"/>
  <c r="R230" i="3"/>
  <c r="P230" i="3"/>
  <c r="BI228" i="3"/>
  <c r="BH228" i="3"/>
  <c r="BG228" i="3"/>
  <c r="BE228" i="3"/>
  <c r="T228" i="3"/>
  <c r="R228" i="3"/>
  <c r="P228" i="3"/>
  <c r="BI226" i="3"/>
  <c r="BH226" i="3"/>
  <c r="BG226" i="3"/>
  <c r="BE226" i="3"/>
  <c r="T226" i="3"/>
  <c r="R226" i="3"/>
  <c r="P226" i="3"/>
  <c r="BI224" i="3"/>
  <c r="BH224" i="3"/>
  <c r="BG224" i="3"/>
  <c r="BE224" i="3"/>
  <c r="T224" i="3"/>
  <c r="R224" i="3"/>
  <c r="P224" i="3"/>
  <c r="BI222" i="3"/>
  <c r="BH222" i="3"/>
  <c r="BG222" i="3"/>
  <c r="BE222" i="3"/>
  <c r="T222" i="3"/>
  <c r="R222" i="3"/>
  <c r="P222" i="3"/>
  <c r="BI220" i="3"/>
  <c r="BH220" i="3"/>
  <c r="BG220" i="3"/>
  <c r="BE220" i="3"/>
  <c r="T220" i="3"/>
  <c r="R220" i="3"/>
  <c r="P220" i="3"/>
  <c r="BI218" i="3"/>
  <c r="BH218" i="3"/>
  <c r="BG218" i="3"/>
  <c r="BE218" i="3"/>
  <c r="T218" i="3"/>
  <c r="R218" i="3"/>
  <c r="P218" i="3"/>
  <c r="BI216" i="3"/>
  <c r="BH216" i="3"/>
  <c r="BG216" i="3"/>
  <c r="BE216" i="3"/>
  <c r="T216" i="3"/>
  <c r="R216" i="3"/>
  <c r="P216" i="3"/>
  <c r="BI214" i="3"/>
  <c r="BH214" i="3"/>
  <c r="BG214" i="3"/>
  <c r="BE214" i="3"/>
  <c r="T214" i="3"/>
  <c r="R214" i="3"/>
  <c r="P214" i="3"/>
  <c r="BI212" i="3"/>
  <c r="BH212" i="3"/>
  <c r="BG212" i="3"/>
  <c r="BE212" i="3"/>
  <c r="T212" i="3"/>
  <c r="R212" i="3"/>
  <c r="P212" i="3"/>
  <c r="BI210" i="3"/>
  <c r="BH210" i="3"/>
  <c r="BG210" i="3"/>
  <c r="BE210" i="3"/>
  <c r="T210" i="3"/>
  <c r="R210" i="3"/>
  <c r="P210" i="3"/>
  <c r="BI208" i="3"/>
  <c r="BH208" i="3"/>
  <c r="BG208" i="3"/>
  <c r="BE208" i="3"/>
  <c r="T208" i="3"/>
  <c r="R208" i="3"/>
  <c r="P208" i="3"/>
  <c r="BI206" i="3"/>
  <c r="BH206" i="3"/>
  <c r="BG206" i="3"/>
  <c r="BE206" i="3"/>
  <c r="T206" i="3"/>
  <c r="R206" i="3"/>
  <c r="P206" i="3"/>
  <c r="BI204" i="3"/>
  <c r="BH204" i="3"/>
  <c r="BG204" i="3"/>
  <c r="BE204" i="3"/>
  <c r="T204" i="3"/>
  <c r="R204" i="3"/>
  <c r="P204" i="3"/>
  <c r="BI201" i="3"/>
  <c r="BH201" i="3"/>
  <c r="BG201" i="3"/>
  <c r="BE201" i="3"/>
  <c r="T201" i="3"/>
  <c r="R201" i="3"/>
  <c r="P201" i="3"/>
  <c r="BI199" i="3"/>
  <c r="BH199" i="3"/>
  <c r="BG199" i="3"/>
  <c r="BE199" i="3"/>
  <c r="T199" i="3"/>
  <c r="R199" i="3"/>
  <c r="P199" i="3"/>
  <c r="BI197" i="3"/>
  <c r="BH197" i="3"/>
  <c r="BG197" i="3"/>
  <c r="BE197" i="3"/>
  <c r="T197" i="3"/>
  <c r="R197" i="3"/>
  <c r="P197" i="3"/>
  <c r="BI195" i="3"/>
  <c r="BH195" i="3"/>
  <c r="BG195" i="3"/>
  <c r="BE195" i="3"/>
  <c r="T195" i="3"/>
  <c r="R195" i="3"/>
  <c r="P195" i="3"/>
  <c r="BI193" i="3"/>
  <c r="BH193" i="3"/>
  <c r="BG193" i="3"/>
  <c r="BE193" i="3"/>
  <c r="T193" i="3"/>
  <c r="R193" i="3"/>
  <c r="P193" i="3"/>
  <c r="BI191" i="3"/>
  <c r="BH191" i="3"/>
  <c r="BG191" i="3"/>
  <c r="BE191" i="3"/>
  <c r="T191" i="3"/>
  <c r="R191" i="3"/>
  <c r="P191" i="3"/>
  <c r="BI189" i="3"/>
  <c r="BH189" i="3"/>
  <c r="BG189" i="3"/>
  <c r="BE189" i="3"/>
  <c r="T189" i="3"/>
  <c r="R189" i="3"/>
  <c r="P189" i="3"/>
  <c r="BI187" i="3"/>
  <c r="BH187" i="3"/>
  <c r="BG187" i="3"/>
  <c r="BE187" i="3"/>
  <c r="T187" i="3"/>
  <c r="R187" i="3"/>
  <c r="P187" i="3"/>
  <c r="BI185" i="3"/>
  <c r="BH185" i="3"/>
  <c r="BG185" i="3"/>
  <c r="BE185" i="3"/>
  <c r="T185" i="3"/>
  <c r="R185" i="3"/>
  <c r="P185" i="3"/>
  <c r="BI183" i="3"/>
  <c r="BH183" i="3"/>
  <c r="BG183" i="3"/>
  <c r="BE183" i="3"/>
  <c r="T183" i="3"/>
  <c r="R183" i="3"/>
  <c r="P183" i="3"/>
  <c r="BI181" i="3"/>
  <c r="BH181" i="3"/>
  <c r="BG181" i="3"/>
  <c r="BE181" i="3"/>
  <c r="T181" i="3"/>
  <c r="R181" i="3"/>
  <c r="P181" i="3"/>
  <c r="BI178" i="3"/>
  <c r="BH178" i="3"/>
  <c r="BG178" i="3"/>
  <c r="BE178" i="3"/>
  <c r="T178" i="3"/>
  <c r="R178" i="3"/>
  <c r="P178" i="3"/>
  <c r="BI176" i="3"/>
  <c r="BH176" i="3"/>
  <c r="BG176" i="3"/>
  <c r="BE176" i="3"/>
  <c r="T176" i="3"/>
  <c r="R176" i="3"/>
  <c r="P176" i="3"/>
  <c r="BI174" i="3"/>
  <c r="BH174" i="3"/>
  <c r="BG174" i="3"/>
  <c r="BE174" i="3"/>
  <c r="T174" i="3"/>
  <c r="R174" i="3"/>
  <c r="P174" i="3"/>
  <c r="BI172" i="3"/>
  <c r="BH172" i="3"/>
  <c r="BG172" i="3"/>
  <c r="BE172" i="3"/>
  <c r="T172" i="3"/>
  <c r="R172" i="3"/>
  <c r="P172" i="3"/>
  <c r="BI170" i="3"/>
  <c r="BH170" i="3"/>
  <c r="BG170" i="3"/>
  <c r="BE170" i="3"/>
  <c r="T170" i="3"/>
  <c r="R170" i="3"/>
  <c r="P170" i="3"/>
  <c r="BI168" i="3"/>
  <c r="BH168" i="3"/>
  <c r="BG168" i="3"/>
  <c r="BE168" i="3"/>
  <c r="T168" i="3"/>
  <c r="R168" i="3"/>
  <c r="P168" i="3"/>
  <c r="BI166" i="3"/>
  <c r="BH166" i="3"/>
  <c r="BG166" i="3"/>
  <c r="BE166" i="3"/>
  <c r="T166" i="3"/>
  <c r="R166" i="3"/>
  <c r="P166" i="3"/>
  <c r="BI164" i="3"/>
  <c r="BH164" i="3"/>
  <c r="BG164" i="3"/>
  <c r="BE164" i="3"/>
  <c r="T164" i="3"/>
  <c r="R164" i="3"/>
  <c r="P164" i="3"/>
  <c r="BI162" i="3"/>
  <c r="BH162" i="3"/>
  <c r="BG162" i="3"/>
  <c r="BE162" i="3"/>
  <c r="T162" i="3"/>
  <c r="R162" i="3"/>
  <c r="P162" i="3"/>
  <c r="BI160" i="3"/>
  <c r="BH160" i="3"/>
  <c r="BG160" i="3"/>
  <c r="BE160" i="3"/>
  <c r="T160" i="3"/>
  <c r="R160" i="3"/>
  <c r="P160" i="3"/>
  <c r="BI158" i="3"/>
  <c r="BH158" i="3"/>
  <c r="BG158" i="3"/>
  <c r="BE158" i="3"/>
  <c r="T158" i="3"/>
  <c r="R158" i="3"/>
  <c r="P158" i="3"/>
  <c r="BI156" i="3"/>
  <c r="BH156" i="3"/>
  <c r="BG156" i="3"/>
  <c r="BE156" i="3"/>
  <c r="T156" i="3"/>
  <c r="R156" i="3"/>
  <c r="P156" i="3"/>
  <c r="BI154" i="3"/>
  <c r="BH154" i="3"/>
  <c r="BG154" i="3"/>
  <c r="BE154" i="3"/>
  <c r="T154" i="3"/>
  <c r="R154" i="3"/>
  <c r="P154" i="3"/>
  <c r="BI152" i="3"/>
  <c r="BH152" i="3"/>
  <c r="BG152" i="3"/>
  <c r="BE152" i="3"/>
  <c r="T152" i="3"/>
  <c r="R152" i="3"/>
  <c r="P152" i="3"/>
  <c r="BI149" i="3"/>
  <c r="BH149" i="3"/>
  <c r="BG149" i="3"/>
  <c r="BE149" i="3"/>
  <c r="T149" i="3"/>
  <c r="T148" i="3"/>
  <c r="R149" i="3"/>
  <c r="R148" i="3" s="1"/>
  <c r="P149" i="3"/>
  <c r="P148" i="3" s="1"/>
  <c r="BI145" i="3"/>
  <c r="BH145" i="3"/>
  <c r="BG145" i="3"/>
  <c r="BE145" i="3"/>
  <c r="T145" i="3"/>
  <c r="T144" i="3" s="1"/>
  <c r="R145" i="3"/>
  <c r="R144" i="3" s="1"/>
  <c r="P145" i="3"/>
  <c r="P144" i="3"/>
  <c r="BI142" i="3"/>
  <c r="BH142" i="3"/>
  <c r="BG142" i="3"/>
  <c r="BE142" i="3"/>
  <c r="T142" i="3"/>
  <c r="T141" i="3" s="1"/>
  <c r="R142" i="3"/>
  <c r="R141" i="3"/>
  <c r="P142" i="3"/>
  <c r="P141" i="3"/>
  <c r="BI139" i="3"/>
  <c r="BH139" i="3"/>
  <c r="BG139" i="3"/>
  <c r="BE139" i="3"/>
  <c r="T139" i="3"/>
  <c r="R139" i="3"/>
  <c r="P139" i="3"/>
  <c r="BI135" i="3"/>
  <c r="BH135" i="3"/>
  <c r="BG135" i="3"/>
  <c r="BE135" i="3"/>
  <c r="T135" i="3"/>
  <c r="R135" i="3"/>
  <c r="P135" i="3"/>
  <c r="BI133" i="3"/>
  <c r="BH133" i="3"/>
  <c r="BG133" i="3"/>
  <c r="BE133" i="3"/>
  <c r="T133" i="3"/>
  <c r="R133" i="3"/>
  <c r="P133" i="3"/>
  <c r="BI131" i="3"/>
  <c r="BH131" i="3"/>
  <c r="BG131" i="3"/>
  <c r="BE131" i="3"/>
  <c r="T131" i="3"/>
  <c r="R131" i="3"/>
  <c r="P131" i="3"/>
  <c r="BI129" i="3"/>
  <c r="BH129" i="3"/>
  <c r="BG129" i="3"/>
  <c r="BE129" i="3"/>
  <c r="T129" i="3"/>
  <c r="R129" i="3"/>
  <c r="P129" i="3"/>
  <c r="J123" i="3"/>
  <c r="J122" i="3"/>
  <c r="F122" i="3"/>
  <c r="F120" i="3"/>
  <c r="E118" i="3"/>
  <c r="J92" i="3"/>
  <c r="J91" i="3"/>
  <c r="F91" i="3"/>
  <c r="F89" i="3"/>
  <c r="E87" i="3"/>
  <c r="J18" i="3"/>
  <c r="E18" i="3"/>
  <c r="F123" i="3" s="1"/>
  <c r="J17" i="3"/>
  <c r="J12" i="3"/>
  <c r="J120" i="3"/>
  <c r="E7" i="3"/>
  <c r="E116" i="3"/>
  <c r="J37" i="2"/>
  <c r="J36" i="2"/>
  <c r="AY95" i="1"/>
  <c r="J35" i="2"/>
  <c r="AX95" i="1" s="1"/>
  <c r="BI198" i="2"/>
  <c r="BH198" i="2"/>
  <c r="BG198" i="2"/>
  <c r="BE198" i="2"/>
  <c r="T198" i="2"/>
  <c r="T197" i="2"/>
  <c r="R198" i="2"/>
  <c r="R197" i="2" s="1"/>
  <c r="P198" i="2"/>
  <c r="P197" i="2" s="1"/>
  <c r="BI195" i="2"/>
  <c r="BH195" i="2"/>
  <c r="BG195" i="2"/>
  <c r="BE195" i="2"/>
  <c r="T195" i="2"/>
  <c r="T194" i="2" s="1"/>
  <c r="R195" i="2"/>
  <c r="R194" i="2" s="1"/>
  <c r="P195" i="2"/>
  <c r="P194" i="2"/>
  <c r="BI192" i="2"/>
  <c r="BH192" i="2"/>
  <c r="BG192" i="2"/>
  <c r="BE192" i="2"/>
  <c r="T192" i="2"/>
  <c r="R192" i="2"/>
  <c r="P192" i="2"/>
  <c r="BI190" i="2"/>
  <c r="BH190" i="2"/>
  <c r="BG190" i="2"/>
  <c r="BE190" i="2"/>
  <c r="T190" i="2"/>
  <c r="R190" i="2"/>
  <c r="P190" i="2"/>
  <c r="BI187" i="2"/>
  <c r="BH187" i="2"/>
  <c r="BG187" i="2"/>
  <c r="BE187" i="2"/>
  <c r="T187" i="2"/>
  <c r="R187" i="2"/>
  <c r="P187" i="2"/>
  <c r="BI185" i="2"/>
  <c r="BH185" i="2"/>
  <c r="BG185" i="2"/>
  <c r="BE185" i="2"/>
  <c r="T185" i="2"/>
  <c r="R185" i="2"/>
  <c r="P185" i="2"/>
  <c r="BI182" i="2"/>
  <c r="BH182" i="2"/>
  <c r="BG182" i="2"/>
  <c r="BE182" i="2"/>
  <c r="T182" i="2"/>
  <c r="T181" i="2"/>
  <c r="R182" i="2"/>
  <c r="R181" i="2" s="1"/>
  <c r="P182" i="2"/>
  <c r="P181" i="2" s="1"/>
  <c r="BI179" i="2"/>
  <c r="BH179" i="2"/>
  <c r="BG179" i="2"/>
  <c r="BE179" i="2"/>
  <c r="T179" i="2"/>
  <c r="R179" i="2"/>
  <c r="P179" i="2"/>
  <c r="BI177" i="2"/>
  <c r="BH177" i="2"/>
  <c r="BG177" i="2"/>
  <c r="BE177" i="2"/>
  <c r="T177" i="2"/>
  <c r="R177" i="2"/>
  <c r="P177" i="2"/>
  <c r="BI175" i="2"/>
  <c r="BH175" i="2"/>
  <c r="BG175" i="2"/>
  <c r="BE175" i="2"/>
  <c r="T175" i="2"/>
  <c r="R175" i="2"/>
  <c r="P175" i="2"/>
  <c r="BI172" i="2"/>
  <c r="BH172" i="2"/>
  <c r="BG172" i="2"/>
  <c r="BE172" i="2"/>
  <c r="T172" i="2"/>
  <c r="R172" i="2"/>
  <c r="P172" i="2"/>
  <c r="BI170" i="2"/>
  <c r="BH170" i="2"/>
  <c r="BG170" i="2"/>
  <c r="BE170" i="2"/>
  <c r="T170" i="2"/>
  <c r="R170" i="2"/>
  <c r="P170" i="2"/>
  <c r="BI168" i="2"/>
  <c r="BH168" i="2"/>
  <c r="BG168" i="2"/>
  <c r="BE168" i="2"/>
  <c r="T168" i="2"/>
  <c r="R168" i="2"/>
  <c r="P168" i="2"/>
  <c r="BI166" i="2"/>
  <c r="BH166" i="2"/>
  <c r="BG166" i="2"/>
  <c r="BE166" i="2"/>
  <c r="T166" i="2"/>
  <c r="R166" i="2"/>
  <c r="P166" i="2"/>
  <c r="BI164" i="2"/>
  <c r="BH164" i="2"/>
  <c r="BG164" i="2"/>
  <c r="BE164" i="2"/>
  <c r="T164" i="2"/>
  <c r="R164" i="2"/>
  <c r="P164" i="2"/>
  <c r="BI162" i="2"/>
  <c r="BH162" i="2"/>
  <c r="BG162" i="2"/>
  <c r="BE162" i="2"/>
  <c r="T162" i="2"/>
  <c r="R162" i="2"/>
  <c r="P162" i="2"/>
  <c r="BI160" i="2"/>
  <c r="BH160" i="2"/>
  <c r="BG160" i="2"/>
  <c r="BE160" i="2"/>
  <c r="T160" i="2"/>
  <c r="R160" i="2"/>
  <c r="P160" i="2"/>
  <c r="BI158" i="2"/>
  <c r="BH158" i="2"/>
  <c r="BG158" i="2"/>
  <c r="BE158" i="2"/>
  <c r="T158" i="2"/>
  <c r="R158" i="2"/>
  <c r="P158" i="2"/>
  <c r="BI156" i="2"/>
  <c r="BH156" i="2"/>
  <c r="BG156" i="2"/>
  <c r="BE156" i="2"/>
  <c r="T156" i="2"/>
  <c r="R156" i="2"/>
  <c r="P156" i="2"/>
  <c r="BI154" i="2"/>
  <c r="BH154" i="2"/>
  <c r="BG154" i="2"/>
  <c r="BE154" i="2"/>
  <c r="T154" i="2"/>
  <c r="R154" i="2"/>
  <c r="P154" i="2"/>
  <c r="BI150" i="2"/>
  <c r="BH150" i="2"/>
  <c r="BG150" i="2"/>
  <c r="BE150" i="2"/>
  <c r="T150" i="2"/>
  <c r="R150" i="2"/>
  <c r="P150" i="2"/>
  <c r="BI148" i="2"/>
  <c r="BH148" i="2"/>
  <c r="BG148" i="2"/>
  <c r="BE148" i="2"/>
  <c r="T148" i="2"/>
  <c r="R148" i="2"/>
  <c r="P148" i="2"/>
  <c r="BI146" i="2"/>
  <c r="BH146" i="2"/>
  <c r="BG146" i="2"/>
  <c r="BE146" i="2"/>
  <c r="T146" i="2"/>
  <c r="R146" i="2"/>
  <c r="P146" i="2"/>
  <c r="BI144" i="2"/>
  <c r="BH144" i="2"/>
  <c r="BG144" i="2"/>
  <c r="BE144" i="2"/>
  <c r="T144" i="2"/>
  <c r="R144" i="2"/>
  <c r="P144" i="2"/>
  <c r="BI138" i="2"/>
  <c r="BH138" i="2"/>
  <c r="BG138" i="2"/>
  <c r="BE138" i="2"/>
  <c r="T138" i="2"/>
  <c r="R138" i="2"/>
  <c r="P138" i="2"/>
  <c r="BI136" i="2"/>
  <c r="BH136" i="2"/>
  <c r="BG136" i="2"/>
  <c r="BE136" i="2"/>
  <c r="T136" i="2"/>
  <c r="R136" i="2"/>
  <c r="P136" i="2"/>
  <c r="BI134" i="2"/>
  <c r="BH134" i="2"/>
  <c r="BG134" i="2"/>
  <c r="BE134" i="2"/>
  <c r="T134" i="2"/>
  <c r="R134" i="2"/>
  <c r="P134" i="2"/>
  <c r="BI132" i="2"/>
  <c r="BH132" i="2"/>
  <c r="BG132" i="2"/>
  <c r="BE132" i="2"/>
  <c r="T132" i="2"/>
  <c r="R132" i="2"/>
  <c r="P132" i="2"/>
  <c r="BI130" i="2"/>
  <c r="BH130" i="2"/>
  <c r="BG130" i="2"/>
  <c r="BE130" i="2"/>
  <c r="T130" i="2"/>
  <c r="R130" i="2"/>
  <c r="P130" i="2"/>
  <c r="J124" i="2"/>
  <c r="J123" i="2"/>
  <c r="F123" i="2"/>
  <c r="F121" i="2"/>
  <c r="E119" i="2"/>
  <c r="J92" i="2"/>
  <c r="J91" i="2"/>
  <c r="F91" i="2"/>
  <c r="F89" i="2"/>
  <c r="E87" i="2"/>
  <c r="J18" i="2"/>
  <c r="E18" i="2"/>
  <c r="F124" i="2" s="1"/>
  <c r="J17" i="2"/>
  <c r="J12" i="2"/>
  <c r="J121" i="2" s="1"/>
  <c r="E7" i="2"/>
  <c r="E117" i="2"/>
  <c r="L90" i="1"/>
  <c r="AM90" i="1"/>
  <c r="AM89" i="1"/>
  <c r="L89" i="1"/>
  <c r="AM87" i="1"/>
  <c r="L87" i="1"/>
  <c r="L85" i="1"/>
  <c r="L84" i="1"/>
  <c r="BK195" i="2"/>
  <c r="BK190" i="2"/>
  <c r="J179" i="2"/>
  <c r="J175" i="2"/>
  <c r="BK170" i="2"/>
  <c r="BK168" i="2"/>
  <c r="J166" i="2"/>
  <c r="J164" i="2"/>
  <c r="BK160" i="2"/>
  <c r="J158" i="2"/>
  <c r="BK154" i="2"/>
  <c r="J146" i="2"/>
  <c r="J144" i="2"/>
  <c r="BK136" i="2"/>
  <c r="BK134" i="2"/>
  <c r="J132" i="2"/>
  <c r="AS94" i="1"/>
  <c r="J182" i="2"/>
  <c r="BK245" i="3"/>
  <c r="BK241" i="3"/>
  <c r="BK230" i="3"/>
  <c r="J226" i="3"/>
  <c r="BK222" i="3"/>
  <c r="BK216" i="3"/>
  <c r="J212" i="3"/>
  <c r="BK204" i="3"/>
  <c r="BK243" i="3"/>
  <c r="BK237" i="3"/>
  <c r="BK228" i="3"/>
  <c r="J224" i="3"/>
  <c r="BK214" i="3"/>
  <c r="J206" i="3"/>
  <c r="J201" i="3"/>
  <c r="BK197" i="3"/>
  <c r="BK195" i="3"/>
  <c r="J193" i="3"/>
  <c r="J191" i="3"/>
  <c r="BK178" i="3"/>
  <c r="BK164" i="3"/>
  <c r="J158" i="3"/>
  <c r="BK154" i="3"/>
  <c r="BK149" i="3"/>
  <c r="J129" i="3"/>
  <c r="J210" i="3"/>
  <c r="BK153" i="4"/>
  <c r="BK143" i="4"/>
  <c r="BK129" i="4"/>
  <c r="J145" i="4"/>
  <c r="BK133" i="4"/>
  <c r="BK123" i="4"/>
  <c r="BK151" i="4"/>
  <c r="BK145" i="4"/>
  <c r="BK131" i="4"/>
  <c r="BK125" i="4"/>
  <c r="BK164" i="5"/>
  <c r="BK146" i="5"/>
  <c r="J133" i="5"/>
  <c r="J164" i="5"/>
  <c r="BK169" i="5"/>
  <c r="BK153" i="5"/>
  <c r="BK140" i="5"/>
  <c r="BK130" i="5"/>
  <c r="J160" i="5"/>
  <c r="BK151" i="5"/>
  <c r="J135" i="5"/>
  <c r="BK231" i="6"/>
  <c r="J215" i="6"/>
  <c r="J198" i="6"/>
  <c r="J180" i="6"/>
  <c r="J154" i="6"/>
  <c r="BK132" i="6"/>
  <c r="J223" i="6"/>
  <c r="BK200" i="6"/>
  <c r="J182" i="6"/>
  <c r="J160" i="6"/>
  <c r="J146" i="6"/>
  <c r="BK128" i="6"/>
  <c r="J219" i="6"/>
  <c r="J170" i="6"/>
  <c r="BK160" i="6"/>
  <c r="BK134" i="6"/>
  <c r="BK126" i="6"/>
  <c r="BK215" i="6"/>
  <c r="J202" i="6"/>
  <c r="J188" i="6"/>
  <c r="J184" i="6"/>
  <c r="J176" i="6"/>
  <c r="J164" i="6"/>
  <c r="J152" i="6"/>
  <c r="BK146" i="6"/>
  <c r="J130" i="6"/>
  <c r="BK138" i="7"/>
  <c r="J140" i="7"/>
  <c r="BK129" i="7"/>
  <c r="J138" i="7"/>
  <c r="J129" i="7"/>
  <c r="BK133" i="7"/>
  <c r="J124" i="7"/>
  <c r="BK125" i="8"/>
  <c r="J129" i="8"/>
  <c r="BK121" i="9"/>
  <c r="J147" i="10"/>
  <c r="J137" i="10"/>
  <c r="BK140" i="10"/>
  <c r="J130" i="10"/>
  <c r="BK192" i="2"/>
  <c r="J185" i="2"/>
  <c r="BK177" i="2"/>
  <c r="BK175" i="2"/>
  <c r="J172" i="2"/>
  <c r="J168" i="2"/>
  <c r="BK164" i="2"/>
  <c r="J162" i="2"/>
  <c r="BK158" i="2"/>
  <c r="J156" i="2"/>
  <c r="J154" i="2"/>
  <c r="BK150" i="2"/>
  <c r="J150" i="2"/>
  <c r="BK148" i="2"/>
  <c r="J148" i="2"/>
  <c r="BK144" i="2"/>
  <c r="BK138" i="2"/>
  <c r="J136" i="2"/>
  <c r="BK132" i="2"/>
  <c r="BK130" i="2"/>
  <c r="BK198" i="2"/>
  <c r="J198" i="2"/>
  <c r="BK187" i="2"/>
  <c r="BK185" i="2"/>
  <c r="J195" i="2"/>
  <c r="J187" i="2"/>
  <c r="J243" i="3"/>
  <c r="BK233" i="3"/>
  <c r="J228" i="3"/>
  <c r="BK224" i="3"/>
  <c r="BK220" i="3"/>
  <c r="J214" i="3"/>
  <c r="BK208" i="3"/>
  <c r="J245" i="3"/>
  <c r="J239" i="3"/>
  <c r="J235" i="3"/>
  <c r="BK226" i="3"/>
  <c r="J218" i="3"/>
  <c r="BK210" i="3"/>
  <c r="BK201" i="3"/>
  <c r="J199" i="3"/>
  <c r="J197" i="3"/>
  <c r="BK193" i="3"/>
  <c r="BK191" i="3"/>
  <c r="BK189" i="3"/>
  <c r="J189" i="3"/>
  <c r="BK187" i="3"/>
  <c r="J187" i="3"/>
  <c r="J185" i="3"/>
  <c r="BK183" i="3"/>
  <c r="BK181" i="3"/>
  <c r="J178" i="3"/>
  <c r="BK174" i="3"/>
  <c r="BK172" i="3"/>
  <c r="BK170" i="3"/>
  <c r="BK168" i="3"/>
  <c r="BK166" i="3"/>
  <c r="J164" i="3"/>
  <c r="BK162" i="3"/>
  <c r="BK160" i="3"/>
  <c r="BK158" i="3"/>
  <c r="J156" i="3"/>
  <c r="BK152" i="3"/>
  <c r="J149" i="3"/>
  <c r="J145" i="3"/>
  <c r="J142" i="3"/>
  <c r="J139" i="3"/>
  <c r="J135" i="3"/>
  <c r="J133" i="3"/>
  <c r="BK131" i="3"/>
  <c r="BK239" i="3"/>
  <c r="J233" i="3"/>
  <c r="J220" i="3"/>
  <c r="J204" i="3"/>
  <c r="J155" i="4"/>
  <c r="J151" i="4"/>
  <c r="BK147" i="4"/>
  <c r="BK137" i="4"/>
  <c r="J147" i="4"/>
  <c r="BK141" i="4"/>
  <c r="J135" i="4"/>
  <c r="J125" i="4"/>
  <c r="J153" i="4"/>
  <c r="J143" i="4"/>
  <c r="J139" i="4"/>
  <c r="J129" i="4"/>
  <c r="J123" i="4"/>
  <c r="J171" i="5"/>
  <c r="BK160" i="5"/>
  <c r="BK148" i="5"/>
  <c r="J128" i="5"/>
  <c r="BK171" i="5"/>
  <c r="J144" i="5"/>
  <c r="J140" i="5"/>
  <c r="BK162" i="5"/>
  <c r="J151" i="5"/>
  <c r="J142" i="5"/>
  <c r="BK135" i="5"/>
  <c r="BK128" i="5"/>
  <c r="J162" i="5"/>
  <c r="J153" i="5"/>
  <c r="J146" i="5"/>
  <c r="J233" i="6"/>
  <c r="BK223" i="6"/>
  <c r="J213" i="6"/>
  <c r="BK205" i="6"/>
  <c r="J196" i="6"/>
  <c r="BK192" i="6"/>
  <c r="BK184" i="6"/>
  <c r="J172" i="6"/>
  <c r="BK166" i="6"/>
  <c r="J140" i="6"/>
  <c r="BK136" i="6"/>
  <c r="BK233" i="6"/>
  <c r="J231" i="6"/>
  <c r="BK221" i="6"/>
  <c r="BK202" i="6"/>
  <c r="BK196" i="6"/>
  <c r="BK188" i="6"/>
  <c r="BK176" i="6"/>
  <c r="BK172" i="6"/>
  <c r="J166" i="6"/>
  <c r="J158" i="6"/>
  <c r="BK154" i="6"/>
  <c r="J150" i="6"/>
  <c r="J136" i="6"/>
  <c r="J229" i="6"/>
  <c r="J225" i="6"/>
  <c r="J217" i="6"/>
  <c r="J209" i="6"/>
  <c r="BK164" i="6"/>
  <c r="J144" i="6"/>
  <c r="BK130" i="6"/>
  <c r="BK124" i="6"/>
  <c r="BK209" i="6"/>
  <c r="BK198" i="6"/>
  <c r="BK186" i="6"/>
  <c r="BK180" i="6"/>
  <c r="BK174" i="6"/>
  <c r="BK158" i="6"/>
  <c r="BK150" i="6"/>
  <c r="BK144" i="6"/>
  <c r="BK140" i="6"/>
  <c r="J124" i="6"/>
  <c r="BK126" i="7"/>
  <c r="BK131" i="7"/>
  <c r="BK147" i="7"/>
  <c r="BK142" i="7"/>
  <c r="J133" i="7"/>
  <c r="J142" i="7"/>
  <c r="J126" i="7"/>
  <c r="BK129" i="8"/>
  <c r="BK123" i="8"/>
  <c r="J127" i="8"/>
  <c r="J123" i="8"/>
  <c r="F37" i="9"/>
  <c r="J140" i="10"/>
  <c r="J135" i="10"/>
  <c r="BK130" i="10"/>
  <c r="BK145" i="10"/>
  <c r="BK126" i="10"/>
  <c r="J143" i="10"/>
  <c r="J132" i="10"/>
  <c r="BK147" i="10"/>
  <c r="J192" i="2"/>
  <c r="BK179" i="2"/>
  <c r="J177" i="2"/>
  <c r="BK172" i="2"/>
  <c r="J170" i="2"/>
  <c r="BK166" i="2"/>
  <c r="BK162" i="2"/>
  <c r="J160" i="2"/>
  <c r="BK156" i="2"/>
  <c r="BK146" i="2"/>
  <c r="J138" i="2"/>
  <c r="J134" i="2"/>
  <c r="J130" i="2"/>
  <c r="J190" i="2"/>
  <c r="BK182" i="2"/>
  <c r="BK247" i="3"/>
  <c r="BK235" i="3"/>
  <c r="BK218" i="3"/>
  <c r="BK206" i="3"/>
  <c r="J247" i="3"/>
  <c r="J241" i="3"/>
  <c r="J230" i="3"/>
  <c r="J216" i="3"/>
  <c r="J208" i="3"/>
  <c r="BK199" i="3"/>
  <c r="J195" i="3"/>
  <c r="BK185" i="3"/>
  <c r="J183" i="3"/>
  <c r="J181" i="3"/>
  <c r="BK176" i="3"/>
  <c r="J176" i="3"/>
  <c r="J174" i="3"/>
  <c r="J172" i="3"/>
  <c r="J170" i="3"/>
  <c r="J168" i="3"/>
  <c r="J166" i="3"/>
  <c r="J162" i="3"/>
  <c r="J160" i="3"/>
  <c r="BK156" i="3"/>
  <c r="J154" i="3"/>
  <c r="J152" i="3"/>
  <c r="BK145" i="3"/>
  <c r="BK142" i="3"/>
  <c r="BK139" i="3"/>
  <c r="BK135" i="3"/>
  <c r="BK133" i="3"/>
  <c r="J131" i="3"/>
  <c r="BK129" i="3"/>
  <c r="J237" i="3"/>
  <c r="J222" i="3"/>
  <c r="BK212" i="3"/>
  <c r="BK155" i="4"/>
  <c r="J149" i="4"/>
  <c r="BK139" i="4"/>
  <c r="J133" i="4"/>
  <c r="BK127" i="4"/>
  <c r="J137" i="4"/>
  <c r="J131" i="4"/>
  <c r="J121" i="4"/>
  <c r="BK149" i="4"/>
  <c r="J141" i="4"/>
  <c r="BK135" i="4"/>
  <c r="J127" i="4"/>
  <c r="BK121" i="4"/>
  <c r="BK166" i="5"/>
  <c r="J157" i="5"/>
  <c r="BK144" i="5"/>
  <c r="J130" i="5"/>
  <c r="BK126" i="5"/>
  <c r="J155" i="5"/>
  <c r="BK142" i="5"/>
  <c r="J166" i="5"/>
  <c r="BK157" i="5"/>
  <c r="J148" i="5"/>
  <c r="J138" i="5"/>
  <c r="BK133" i="5"/>
  <c r="J169" i="5"/>
  <c r="BK155" i="5"/>
  <c r="BK138" i="5"/>
  <c r="J126" i="5"/>
  <c r="BK227" i="6"/>
  <c r="BK217" i="6"/>
  <c r="BK211" i="6"/>
  <c r="J200" i="6"/>
  <c r="J194" i="6"/>
  <c r="J190" i="6"/>
  <c r="BK178" i="6"/>
  <c r="BK168" i="6"/>
  <c r="J148" i="6"/>
  <c r="J138" i="6"/>
  <c r="J126" i="6"/>
  <c r="BK229" i="6"/>
  <c r="BK219" i="6"/>
  <c r="BK213" i="6"/>
  <c r="J192" i="6"/>
  <c r="J186" i="6"/>
  <c r="J174" i="6"/>
  <c r="J168" i="6"/>
  <c r="BK162" i="6"/>
  <c r="J156" i="6"/>
  <c r="BK152" i="6"/>
  <c r="BK138" i="6"/>
  <c r="J132" i="6"/>
  <c r="J227" i="6"/>
  <c r="J221" i="6"/>
  <c r="J211" i="6"/>
  <c r="BK182" i="6"/>
  <c r="J162" i="6"/>
  <c r="BK142" i="6"/>
  <c r="J128" i="6"/>
  <c r="BK225" i="6"/>
  <c r="J205" i="6"/>
  <c r="BK194" i="6"/>
  <c r="BK190" i="6"/>
  <c r="J178" i="6"/>
  <c r="BK170" i="6"/>
  <c r="BK156" i="6"/>
  <c r="BK148" i="6"/>
  <c r="J142" i="6"/>
  <c r="J134" i="6"/>
  <c r="J145" i="7"/>
  <c r="BK145" i="7"/>
  <c r="J135" i="7"/>
  <c r="BK124" i="7"/>
  <c r="BK140" i="7"/>
  <c r="BK135" i="7"/>
  <c r="J147" i="7"/>
  <c r="J131" i="7"/>
  <c r="BK127" i="8"/>
  <c r="J121" i="8"/>
  <c r="J125" i="8"/>
  <c r="BK121" i="8"/>
  <c r="J121" i="9"/>
  <c r="F36" i="9"/>
  <c r="BC102" i="1"/>
  <c r="F35" i="9"/>
  <c r="BB102" i="1" s="1"/>
  <c r="BK143" i="10"/>
  <c r="BK132" i="10"/>
  <c r="BK137" i="10"/>
  <c r="BK135" i="10"/>
  <c r="J126" i="10"/>
  <c r="J145" i="10"/>
  <c r="BK129" i="2" l="1"/>
  <c r="J129" i="2" s="1"/>
  <c r="J98" i="2" s="1"/>
  <c r="T129" i="2"/>
  <c r="R143" i="2"/>
  <c r="T153" i="2"/>
  <c r="T174" i="2"/>
  <c r="P184" i="2"/>
  <c r="BK189" i="2"/>
  <c r="J189" i="2"/>
  <c r="J105" i="2" s="1"/>
  <c r="T189" i="2"/>
  <c r="BK128" i="3"/>
  <c r="J128" i="3" s="1"/>
  <c r="J98" i="3" s="1"/>
  <c r="T128" i="3"/>
  <c r="T127" i="3" s="1"/>
  <c r="T151" i="3"/>
  <c r="R180" i="3"/>
  <c r="P203" i="3"/>
  <c r="BK232" i="3"/>
  <c r="J232" i="3"/>
  <c r="J106" i="3"/>
  <c r="T232" i="3"/>
  <c r="R120" i="4"/>
  <c r="R119" i="4"/>
  <c r="R118" i="4" s="1"/>
  <c r="BK125" i="5"/>
  <c r="J125" i="5"/>
  <c r="J98" i="5" s="1"/>
  <c r="T125" i="5"/>
  <c r="R132" i="5"/>
  <c r="P137" i="5"/>
  <c r="BK150" i="5"/>
  <c r="J150" i="5" s="1"/>
  <c r="J101" i="5" s="1"/>
  <c r="T150" i="5"/>
  <c r="P159" i="5"/>
  <c r="BK168" i="5"/>
  <c r="J168" i="5" s="1"/>
  <c r="J103" i="5" s="1"/>
  <c r="R168" i="5"/>
  <c r="R123" i="6"/>
  <c r="R122" i="6"/>
  <c r="R208" i="6"/>
  <c r="R207" i="6"/>
  <c r="R121" i="6" s="1"/>
  <c r="BK123" i="7"/>
  <c r="J123" i="7"/>
  <c r="J98" i="7" s="1"/>
  <c r="R123" i="7"/>
  <c r="T123" i="7"/>
  <c r="R128" i="7"/>
  <c r="P137" i="7"/>
  <c r="BK144" i="7"/>
  <c r="J144" i="7" s="1"/>
  <c r="J101" i="7" s="1"/>
  <c r="P144" i="7"/>
  <c r="P120" i="8"/>
  <c r="P119" i="8"/>
  <c r="P118" i="8"/>
  <c r="AU101" i="1"/>
  <c r="R134" i="10"/>
  <c r="P129" i="2"/>
  <c r="BK143" i="2"/>
  <c r="J143" i="2" s="1"/>
  <c r="J99" i="2" s="1"/>
  <c r="T143" i="2"/>
  <c r="P153" i="2"/>
  <c r="BK174" i="2"/>
  <c r="J174" i="2"/>
  <c r="J102" i="2" s="1"/>
  <c r="R174" i="2"/>
  <c r="T184" i="2"/>
  <c r="R189" i="2"/>
  <c r="R128" i="3"/>
  <c r="R127" i="3"/>
  <c r="BK151" i="3"/>
  <c r="J151" i="3" s="1"/>
  <c r="J103" i="3" s="1"/>
  <c r="R151" i="3"/>
  <c r="R147" i="3" s="1"/>
  <c r="P180" i="3"/>
  <c r="BK203" i="3"/>
  <c r="J203" i="3"/>
  <c r="J105" i="3" s="1"/>
  <c r="T203" i="3"/>
  <c r="R232" i="3"/>
  <c r="BK120" i="4"/>
  <c r="J120" i="4" s="1"/>
  <c r="J98" i="4" s="1"/>
  <c r="T120" i="4"/>
  <c r="T119" i="4"/>
  <c r="T118" i="4"/>
  <c r="P125" i="5"/>
  <c r="BK132" i="5"/>
  <c r="J132" i="5" s="1"/>
  <c r="J99" i="5" s="1"/>
  <c r="BK137" i="5"/>
  <c r="J137" i="5" s="1"/>
  <c r="J100" i="5" s="1"/>
  <c r="T137" i="5"/>
  <c r="P150" i="5"/>
  <c r="BK159" i="5"/>
  <c r="J159" i="5"/>
  <c r="J102" i="5" s="1"/>
  <c r="T159" i="5"/>
  <c r="T168" i="5"/>
  <c r="BK123" i="6"/>
  <c r="J123" i="6" s="1"/>
  <c r="J98" i="6" s="1"/>
  <c r="T123" i="6"/>
  <c r="T122" i="6"/>
  <c r="T121" i="6" s="1"/>
  <c r="BK208" i="6"/>
  <c r="J208" i="6"/>
  <c r="J101" i="6"/>
  <c r="T208" i="6"/>
  <c r="T207" i="6"/>
  <c r="P123" i="7"/>
  <c r="BK128" i="7"/>
  <c r="J128" i="7" s="1"/>
  <c r="J99" i="7" s="1"/>
  <c r="T128" i="7"/>
  <c r="R137" i="7"/>
  <c r="R144" i="7"/>
  <c r="BK120" i="8"/>
  <c r="BK119" i="8" s="1"/>
  <c r="T120" i="8"/>
  <c r="T119" i="8"/>
  <c r="T118" i="8"/>
  <c r="R129" i="10"/>
  <c r="T129" i="10"/>
  <c r="P134" i="10"/>
  <c r="BK139" i="10"/>
  <c r="J139" i="10" s="1"/>
  <c r="J102" i="10" s="1"/>
  <c r="R139" i="10"/>
  <c r="T139" i="10"/>
  <c r="P142" i="10"/>
  <c r="R142" i="10"/>
  <c r="R129" i="2"/>
  <c r="R128" i="2"/>
  <c r="P143" i="2"/>
  <c r="BK153" i="2"/>
  <c r="J153" i="2" s="1"/>
  <c r="J101" i="2" s="1"/>
  <c r="R153" i="2"/>
  <c r="R152" i="2"/>
  <c r="P174" i="2"/>
  <c r="BK184" i="2"/>
  <c r="J184" i="2" s="1"/>
  <c r="J104" i="2" s="1"/>
  <c r="R184" i="2"/>
  <c r="P189" i="2"/>
  <c r="P128" i="3"/>
  <c r="P127" i="3"/>
  <c r="P151" i="3"/>
  <c r="BK180" i="3"/>
  <c r="J180" i="3" s="1"/>
  <c r="J104" i="3" s="1"/>
  <c r="T180" i="3"/>
  <c r="T147" i="3" s="1"/>
  <c r="R203" i="3"/>
  <c r="P232" i="3"/>
  <c r="P147" i="3" s="1"/>
  <c r="P120" i="4"/>
  <c r="P119" i="4"/>
  <c r="P118" i="4" s="1"/>
  <c r="AU97" i="1" s="1"/>
  <c r="R125" i="5"/>
  <c r="P132" i="5"/>
  <c r="T132" i="5"/>
  <c r="R137" i="5"/>
  <c r="R150" i="5"/>
  <c r="R159" i="5"/>
  <c r="P168" i="5"/>
  <c r="P123" i="6"/>
  <c r="P122" i="6" s="1"/>
  <c r="P208" i="6"/>
  <c r="P207" i="6" s="1"/>
  <c r="P128" i="7"/>
  <c r="BK137" i="7"/>
  <c r="J137" i="7"/>
  <c r="J100" i="7" s="1"/>
  <c r="T137" i="7"/>
  <c r="T144" i="7"/>
  <c r="R120" i="8"/>
  <c r="R119" i="8" s="1"/>
  <c r="R118" i="8" s="1"/>
  <c r="BK129" i="10"/>
  <c r="J129" i="10" s="1"/>
  <c r="J100" i="10" s="1"/>
  <c r="P129" i="10"/>
  <c r="BK134" i="10"/>
  <c r="J134" i="10" s="1"/>
  <c r="J101" i="10" s="1"/>
  <c r="T134" i="10"/>
  <c r="P139" i="10"/>
  <c r="BK142" i="10"/>
  <c r="J142" i="10" s="1"/>
  <c r="J103" i="10" s="1"/>
  <c r="T142" i="10"/>
  <c r="BK148" i="3"/>
  <c r="J148" i="3" s="1"/>
  <c r="J102" i="3" s="1"/>
  <c r="BK144" i="3"/>
  <c r="J144" i="3"/>
  <c r="J100" i="3" s="1"/>
  <c r="BK125" i="10"/>
  <c r="J125" i="10" s="1"/>
  <c r="J98" i="10" s="1"/>
  <c r="BK181" i="2"/>
  <c r="J181" i="2"/>
  <c r="J103" i="2" s="1"/>
  <c r="BK194" i="2"/>
  <c r="J194" i="2" s="1"/>
  <c r="J106" i="2" s="1"/>
  <c r="BK197" i="2"/>
  <c r="J197" i="2"/>
  <c r="J107" i="2" s="1"/>
  <c r="BK141" i="3"/>
  <c r="J141" i="3" s="1"/>
  <c r="J99" i="3" s="1"/>
  <c r="BK204" i="6"/>
  <c r="J204" i="6"/>
  <c r="J99" i="6" s="1"/>
  <c r="BK120" i="9"/>
  <c r="BK119" i="9" s="1"/>
  <c r="BF130" i="10"/>
  <c r="E85" i="10"/>
  <c r="F120" i="10"/>
  <c r="BF126" i="10"/>
  <c r="BF140" i="10"/>
  <c r="BF145" i="10"/>
  <c r="BF147" i="10"/>
  <c r="BF137" i="10"/>
  <c r="J89" i="10"/>
  <c r="BF132" i="10"/>
  <c r="BF135" i="10"/>
  <c r="BF143" i="10"/>
  <c r="E85" i="9"/>
  <c r="J112" i="9"/>
  <c r="BE121" i="9"/>
  <c r="F33" i="9" s="1"/>
  <c r="AZ102" i="1" s="1"/>
  <c r="F92" i="9"/>
  <c r="BD102" i="1"/>
  <c r="F92" i="8"/>
  <c r="J112" i="8"/>
  <c r="BF121" i="8"/>
  <c r="BF127" i="8"/>
  <c r="E85" i="8"/>
  <c r="BF123" i="8"/>
  <c r="BF125" i="8"/>
  <c r="BF129" i="8"/>
  <c r="E111" i="7"/>
  <c r="F118" i="7"/>
  <c r="BF124" i="7"/>
  <c r="BF131" i="7"/>
  <c r="J89" i="7"/>
  <c r="BF126" i="7"/>
  <c r="BF145" i="7"/>
  <c r="BF147" i="7"/>
  <c r="BF129" i="7"/>
  <c r="BF133" i="7"/>
  <c r="BF138" i="7"/>
  <c r="BF140" i="7"/>
  <c r="BF142" i="7"/>
  <c r="BF135" i="7"/>
  <c r="BF132" i="6"/>
  <c r="BF138" i="6"/>
  <c r="BF140" i="6"/>
  <c r="BF144" i="6"/>
  <c r="BF156" i="6"/>
  <c r="BF162" i="6"/>
  <c r="BF170" i="6"/>
  <c r="BF174" i="6"/>
  <c r="BF176" i="6"/>
  <c r="BF184" i="6"/>
  <c r="BF192" i="6"/>
  <c r="BF196" i="6"/>
  <c r="BF200" i="6"/>
  <c r="BF202" i="6"/>
  <c r="E85" i="6"/>
  <c r="BF134" i="6"/>
  <c r="BF160" i="6"/>
  <c r="BF168" i="6"/>
  <c r="BF205" i="6"/>
  <c r="BF209" i="6"/>
  <c r="BF211" i="6"/>
  <c r="BF215" i="6"/>
  <c r="BF217" i="6"/>
  <c r="BF219" i="6"/>
  <c r="BF227" i="6"/>
  <c r="BF229" i="6"/>
  <c r="J89" i="6"/>
  <c r="BF130" i="6"/>
  <c r="BF142" i="6"/>
  <c r="BF146" i="6"/>
  <c r="BF154" i="6"/>
  <c r="BF166" i="6"/>
  <c r="BF172" i="6"/>
  <c r="BF186" i="6"/>
  <c r="BF190" i="6"/>
  <c r="BF194" i="6"/>
  <c r="BF198" i="6"/>
  <c r="BF221" i="6"/>
  <c r="BF223" i="6"/>
  <c r="BF231" i="6"/>
  <c r="F92" i="6"/>
  <c r="BF124" i="6"/>
  <c r="BF126" i="6"/>
  <c r="BF128" i="6"/>
  <c r="BF136" i="6"/>
  <c r="BF148" i="6"/>
  <c r="BF150" i="6"/>
  <c r="BF152" i="6"/>
  <c r="BF158" i="6"/>
  <c r="BF164" i="6"/>
  <c r="BF178" i="6"/>
  <c r="BF180" i="6"/>
  <c r="BF182" i="6"/>
  <c r="BF188" i="6"/>
  <c r="BF213" i="6"/>
  <c r="BF225" i="6"/>
  <c r="BF233" i="6"/>
  <c r="J117" i="5"/>
  <c r="BF130" i="5"/>
  <c r="BF133" i="5"/>
  <c r="BF142" i="5"/>
  <c r="BF153" i="5"/>
  <c r="BF157" i="5"/>
  <c r="BF160" i="5"/>
  <c r="BF162" i="5"/>
  <c r="BF166" i="5"/>
  <c r="BF128" i="5"/>
  <c r="BF144" i="5"/>
  <c r="BF146" i="5"/>
  <c r="BF148" i="5"/>
  <c r="BF155" i="5"/>
  <c r="BF164" i="5"/>
  <c r="BF171" i="5"/>
  <c r="E85" i="5"/>
  <c r="F120" i="5"/>
  <c r="BF126" i="5"/>
  <c r="BF138" i="5"/>
  <c r="BF135" i="5"/>
  <c r="BF140" i="5"/>
  <c r="BF151" i="5"/>
  <c r="BF169" i="5"/>
  <c r="E85" i="4"/>
  <c r="J89" i="4"/>
  <c r="F115" i="4"/>
  <c r="BF125" i="4"/>
  <c r="BF121" i="4"/>
  <c r="BF127" i="4"/>
  <c r="BF129" i="4"/>
  <c r="BF131" i="4"/>
  <c r="BF137" i="4"/>
  <c r="BF139" i="4"/>
  <c r="BF141" i="4"/>
  <c r="BF145" i="4"/>
  <c r="BF147" i="4"/>
  <c r="BF151" i="4"/>
  <c r="BF153" i="4"/>
  <c r="BF123" i="4"/>
  <c r="BF133" i="4"/>
  <c r="BF135" i="4"/>
  <c r="BF143" i="4"/>
  <c r="BF149" i="4"/>
  <c r="BF155" i="4"/>
  <c r="BF204" i="3"/>
  <c r="BF208" i="3"/>
  <c r="BF218" i="3"/>
  <c r="BF241" i="3"/>
  <c r="E85" i="3"/>
  <c r="J89" i="3"/>
  <c r="F92" i="3"/>
  <c r="BF129" i="3"/>
  <c r="BF131" i="3"/>
  <c r="BF133" i="3"/>
  <c r="BF135" i="3"/>
  <c r="BF139" i="3"/>
  <c r="BF142" i="3"/>
  <c r="BF145" i="3"/>
  <c r="BF149" i="3"/>
  <c r="BF152" i="3"/>
  <c r="BF154" i="3"/>
  <c r="BF156" i="3"/>
  <c r="BF158" i="3"/>
  <c r="BF160" i="3"/>
  <c r="BF162" i="3"/>
  <c r="BF164" i="3"/>
  <c r="BF166" i="3"/>
  <c r="BF168" i="3"/>
  <c r="BF170" i="3"/>
  <c r="BF172" i="3"/>
  <c r="BF174" i="3"/>
  <c r="BF176" i="3"/>
  <c r="BF178" i="3"/>
  <c r="BF181" i="3"/>
  <c r="BF183" i="3"/>
  <c r="BF185" i="3"/>
  <c r="BF187" i="3"/>
  <c r="BF189" i="3"/>
  <c r="BF191" i="3"/>
  <c r="BF193" i="3"/>
  <c r="BF195" i="3"/>
  <c r="BF197" i="3"/>
  <c r="BF199" i="3"/>
  <c r="BF201" i="3"/>
  <c r="BF206" i="3"/>
  <c r="BF224" i="3"/>
  <c r="BF226" i="3"/>
  <c r="BF228" i="3"/>
  <c r="BF235" i="3"/>
  <c r="BF237" i="3"/>
  <c r="BF243" i="3"/>
  <c r="BF210" i="3"/>
  <c r="BF212" i="3"/>
  <c r="BF214" i="3"/>
  <c r="BF216" i="3"/>
  <c r="BF220" i="3"/>
  <c r="BF222" i="3"/>
  <c r="BF230" i="3"/>
  <c r="BF233" i="3"/>
  <c r="BF239" i="3"/>
  <c r="BF245" i="3"/>
  <c r="BF247" i="3"/>
  <c r="BF192" i="2"/>
  <c r="BF179" i="2"/>
  <c r="BF182" i="2"/>
  <c r="BF185" i="2"/>
  <c r="BF187" i="2"/>
  <c r="BF195" i="2"/>
  <c r="BF198" i="2"/>
  <c r="E85" i="2"/>
  <c r="J89" i="2"/>
  <c r="F92" i="2"/>
  <c r="BF130" i="2"/>
  <c r="BF132" i="2"/>
  <c r="BF134" i="2"/>
  <c r="BF136" i="2"/>
  <c r="BF138" i="2"/>
  <c r="BF144" i="2"/>
  <c r="BF146" i="2"/>
  <c r="BF148" i="2"/>
  <c r="BF150" i="2"/>
  <c r="BF154" i="2"/>
  <c r="BF156" i="2"/>
  <c r="BF158" i="2"/>
  <c r="BF160" i="2"/>
  <c r="BF162" i="2"/>
  <c r="BF164" i="2"/>
  <c r="BF166" i="2"/>
  <c r="BF168" i="2"/>
  <c r="BF170" i="2"/>
  <c r="BF172" i="2"/>
  <c r="BF175" i="2"/>
  <c r="BF177" i="2"/>
  <c r="BF190" i="2"/>
  <c r="F36" i="2"/>
  <c r="BC95" i="1" s="1"/>
  <c r="J33" i="3"/>
  <c r="AV96" i="1" s="1"/>
  <c r="J33" i="4"/>
  <c r="AV97" i="1" s="1"/>
  <c r="F33" i="5"/>
  <c r="AZ98" i="1" s="1"/>
  <c r="J33" i="5"/>
  <c r="AV98" i="1" s="1"/>
  <c r="F33" i="6"/>
  <c r="AZ99" i="1" s="1"/>
  <c r="F36" i="7"/>
  <c r="BC100" i="1" s="1"/>
  <c r="F37" i="7"/>
  <c r="BD100" i="1"/>
  <c r="F33" i="8"/>
  <c r="AZ101" i="1" s="1"/>
  <c r="J34" i="9"/>
  <c r="AW102" i="1" s="1"/>
  <c r="F36" i="10"/>
  <c r="BC103" i="1" s="1"/>
  <c r="F33" i="10"/>
  <c r="AZ103" i="1" s="1"/>
  <c r="F37" i="2"/>
  <c r="BD95" i="1" s="1"/>
  <c r="F33" i="2"/>
  <c r="AZ95" i="1" s="1"/>
  <c r="F36" i="3"/>
  <c r="BC96" i="1" s="1"/>
  <c r="F35" i="3"/>
  <c r="BB96" i="1" s="1"/>
  <c r="F37" i="5"/>
  <c r="BD98" i="1" s="1"/>
  <c r="F35" i="6"/>
  <c r="BB99" i="1" s="1"/>
  <c r="F37" i="6"/>
  <c r="BD99" i="1" s="1"/>
  <c r="F35" i="10"/>
  <c r="BB103" i="1" s="1"/>
  <c r="F35" i="2"/>
  <c r="BB95" i="1" s="1"/>
  <c r="F33" i="3"/>
  <c r="AZ96" i="1" s="1"/>
  <c r="F33" i="4"/>
  <c r="AZ97" i="1" s="1"/>
  <c r="F37" i="4"/>
  <c r="BD97" i="1" s="1"/>
  <c r="F36" i="5"/>
  <c r="BC98" i="1" s="1"/>
  <c r="J33" i="6"/>
  <c r="AV99" i="1" s="1"/>
  <c r="F35" i="7"/>
  <c r="BB100" i="1" s="1"/>
  <c r="F35" i="8"/>
  <c r="BB101" i="1" s="1"/>
  <c r="F36" i="8"/>
  <c r="BC101" i="1" s="1"/>
  <c r="F37" i="10"/>
  <c r="BD103" i="1" s="1"/>
  <c r="J33" i="2"/>
  <c r="AV95" i="1" s="1"/>
  <c r="F37" i="3"/>
  <c r="BD96" i="1" s="1"/>
  <c r="F36" i="4"/>
  <c r="BC97" i="1" s="1"/>
  <c r="F35" i="4"/>
  <c r="BB97" i="1" s="1"/>
  <c r="F35" i="5"/>
  <c r="BB98" i="1" s="1"/>
  <c r="F36" i="6"/>
  <c r="BC99" i="1" s="1"/>
  <c r="J33" i="7"/>
  <c r="AV100" i="1"/>
  <c r="F33" i="7"/>
  <c r="AZ100" i="1" s="1"/>
  <c r="J33" i="8"/>
  <c r="AV101" i="1" s="1"/>
  <c r="F37" i="8"/>
  <c r="BD101" i="1" s="1"/>
  <c r="J33" i="10"/>
  <c r="AV103" i="1" s="1"/>
  <c r="J119" i="8" l="1"/>
  <c r="J97" i="8" s="1"/>
  <c r="BK118" i="8"/>
  <c r="J118" i="8" s="1"/>
  <c r="J30" i="8" s="1"/>
  <c r="AG101" i="1" s="1"/>
  <c r="J119" i="9"/>
  <c r="J97" i="9" s="1"/>
  <c r="BK118" i="9"/>
  <c r="J118" i="9" s="1"/>
  <c r="J96" i="9" s="1"/>
  <c r="P121" i="6"/>
  <c r="AU99" i="1" s="1"/>
  <c r="J120" i="9"/>
  <c r="J98" i="9" s="1"/>
  <c r="BK122" i="7"/>
  <c r="J122" i="7" s="1"/>
  <c r="J97" i="7" s="1"/>
  <c r="J120" i="8"/>
  <c r="J98" i="8" s="1"/>
  <c r="P126" i="3"/>
  <c r="AU96" i="1" s="1"/>
  <c r="P152" i="2"/>
  <c r="R122" i="7"/>
  <c r="R121" i="7" s="1"/>
  <c r="P128" i="10"/>
  <c r="P123" i="10" s="1"/>
  <c r="AU103" i="1" s="1"/>
  <c r="R124" i="5"/>
  <c r="R123" i="5" s="1"/>
  <c r="P122" i="7"/>
  <c r="P121" i="7"/>
  <c r="AU100" i="1" s="1"/>
  <c r="R126" i="3"/>
  <c r="T122" i="7"/>
  <c r="T121" i="7"/>
  <c r="R127" i="2"/>
  <c r="T128" i="10"/>
  <c r="T123" i="10" s="1"/>
  <c r="P124" i="5"/>
  <c r="P123" i="5" s="1"/>
  <c r="AU98" i="1" s="1"/>
  <c r="P128" i="2"/>
  <c r="P127" i="2"/>
  <c r="AU95" i="1"/>
  <c r="T124" i="5"/>
  <c r="T123" i="5"/>
  <c r="T126" i="3"/>
  <c r="T128" i="2"/>
  <c r="T127" i="2" s="1"/>
  <c r="R128" i="10"/>
  <c r="R123" i="10"/>
  <c r="T152" i="2"/>
  <c r="BK152" i="2"/>
  <c r="J152" i="2" s="1"/>
  <c r="J100" i="2" s="1"/>
  <c r="BK207" i="6"/>
  <c r="J207" i="6" s="1"/>
  <c r="J100" i="6" s="1"/>
  <c r="BK128" i="10"/>
  <c r="J128" i="10" s="1"/>
  <c r="J99" i="10" s="1"/>
  <c r="BK124" i="10"/>
  <c r="BK128" i="2"/>
  <c r="J128" i="2" s="1"/>
  <c r="J97" i="2" s="1"/>
  <c r="BK127" i="3"/>
  <c r="J127" i="3" s="1"/>
  <c r="J97" i="3" s="1"/>
  <c r="BK147" i="3"/>
  <c r="J147" i="3" s="1"/>
  <c r="J101" i="3" s="1"/>
  <c r="BK119" i="4"/>
  <c r="J119" i="4" s="1"/>
  <c r="J97" i="4" s="1"/>
  <c r="BK124" i="5"/>
  <c r="J124" i="5" s="1"/>
  <c r="J97" i="5" s="1"/>
  <c r="BK122" i="6"/>
  <c r="J122" i="6" s="1"/>
  <c r="J97" i="6" s="1"/>
  <c r="J34" i="2"/>
  <c r="AW95" i="1" s="1"/>
  <c r="AT95" i="1" s="1"/>
  <c r="F34" i="4"/>
  <c r="BA97" i="1" s="1"/>
  <c r="F34" i="6"/>
  <c r="BA99" i="1" s="1"/>
  <c r="AZ94" i="1"/>
  <c r="W29" i="1" s="1"/>
  <c r="BB94" i="1"/>
  <c r="W31" i="1" s="1"/>
  <c r="F34" i="2"/>
  <c r="BA95" i="1" s="1"/>
  <c r="J34" i="4"/>
  <c r="AW97" i="1" s="1"/>
  <c r="AT97" i="1" s="1"/>
  <c r="J34" i="6"/>
  <c r="AW99" i="1" s="1"/>
  <c r="AT99" i="1" s="1"/>
  <c r="BD94" i="1"/>
  <c r="W33" i="1" s="1"/>
  <c r="BC94" i="1"/>
  <c r="W32" i="1" s="1"/>
  <c r="F34" i="3"/>
  <c r="BA96" i="1" s="1"/>
  <c r="J34" i="5"/>
  <c r="AW98" i="1" s="1"/>
  <c r="AT98" i="1" s="1"/>
  <c r="F34" i="7"/>
  <c r="BA100" i="1" s="1"/>
  <c r="F34" i="8"/>
  <c r="BA101" i="1" s="1"/>
  <c r="J33" i="9"/>
  <c r="AV102" i="1" s="1"/>
  <c r="AT102" i="1" s="1"/>
  <c r="J34" i="10"/>
  <c r="AW103" i="1" s="1"/>
  <c r="AT103" i="1" s="1"/>
  <c r="J34" i="3"/>
  <c r="AW96" i="1" s="1"/>
  <c r="AT96" i="1" s="1"/>
  <c r="F34" i="5"/>
  <c r="BA98" i="1" s="1"/>
  <c r="J34" i="7"/>
  <c r="AW100" i="1" s="1"/>
  <c r="AT100" i="1" s="1"/>
  <c r="J34" i="8"/>
  <c r="AW101" i="1" s="1"/>
  <c r="AT101" i="1" s="1"/>
  <c r="F34" i="10"/>
  <c r="BA103" i="1" s="1"/>
  <c r="J30" i="9" l="1"/>
  <c r="AG102" i="1" s="1"/>
  <c r="AN102" i="1" s="1"/>
  <c r="AN101" i="1"/>
  <c r="J96" i="8"/>
  <c r="BK121" i="7"/>
  <c r="J121" i="7" s="1"/>
  <c r="J96" i="7" s="1"/>
  <c r="BK123" i="10"/>
  <c r="J123" i="10" s="1"/>
  <c r="J96" i="10" s="1"/>
  <c r="BK118" i="4"/>
  <c r="J118" i="4" s="1"/>
  <c r="J96" i="4" s="1"/>
  <c r="BK121" i="6"/>
  <c r="J121" i="6" s="1"/>
  <c r="J30" i="6" s="1"/>
  <c r="AG99" i="1" s="1"/>
  <c r="J124" i="10"/>
  <c r="J97" i="10" s="1"/>
  <c r="BK123" i="5"/>
  <c r="J123" i="5"/>
  <c r="J96" i="5" s="1"/>
  <c r="BK127" i="2"/>
  <c r="J127" i="2" s="1"/>
  <c r="J96" i="2" s="1"/>
  <c r="BK126" i="3"/>
  <c r="J126" i="3" s="1"/>
  <c r="J30" i="3" s="1"/>
  <c r="AG96" i="1" s="1"/>
  <c r="J39" i="8"/>
  <c r="AU94" i="1"/>
  <c r="J30" i="7"/>
  <c r="AG100" i="1" s="1"/>
  <c r="AX94" i="1"/>
  <c r="AY94" i="1"/>
  <c r="AV94" i="1"/>
  <c r="AK29" i="1" s="1"/>
  <c r="BA94" i="1"/>
  <c r="W30" i="1" s="1"/>
  <c r="J39" i="9" l="1"/>
  <c r="J30" i="10"/>
  <c r="AG103" i="1" s="1"/>
  <c r="AN103" i="1" s="1"/>
  <c r="J39" i="3"/>
  <c r="J39" i="6"/>
  <c r="J96" i="3"/>
  <c r="J96" i="6"/>
  <c r="J39" i="7"/>
  <c r="AN100" i="1"/>
  <c r="AN99" i="1"/>
  <c r="AN96" i="1"/>
  <c r="J30" i="5"/>
  <c r="AG98" i="1" s="1"/>
  <c r="J30" i="2"/>
  <c r="AG95" i="1" s="1"/>
  <c r="AW94" i="1"/>
  <c r="AK30" i="1" s="1"/>
  <c r="J30" i="4"/>
  <c r="AG97" i="1" s="1"/>
  <c r="J39" i="10" l="1"/>
  <c r="J39" i="5"/>
  <c r="J39" i="4"/>
  <c r="J39" i="2"/>
  <c r="AN95" i="1"/>
  <c r="AN97" i="1"/>
  <c r="AN98" i="1"/>
  <c r="AT94" i="1"/>
  <c r="AG94" i="1"/>
  <c r="AK26" i="1" s="1"/>
  <c r="AK35" i="1" l="1"/>
  <c r="AN94" i="1"/>
</calcChain>
</file>

<file path=xl/sharedStrings.xml><?xml version="1.0" encoding="utf-8"?>
<sst xmlns="http://schemas.openxmlformats.org/spreadsheetml/2006/main" count="6554" uniqueCount="999">
  <si>
    <t>Export Komplet</t>
  </si>
  <si>
    <t/>
  </si>
  <si>
    <t>2.0</t>
  </si>
  <si>
    <t>False</t>
  </si>
  <si>
    <t>{5d27cf80-c4ea-4a3e-988f-3410cc31fb68}</t>
  </si>
  <si>
    <t>&gt;&gt;  skryté sloupce  &lt;&lt;</t>
  </si>
  <si>
    <t>0,01</t>
  </si>
  <si>
    <t>21</t>
  </si>
  <si>
    <t>12</t>
  </si>
  <si>
    <t>REKAPITULACE ZAKÁZKY</t>
  </si>
  <si>
    <t>v ---  níže se nacházejí doplnkové a pomocné údaje k sestavám  --- v</t>
  </si>
  <si>
    <t>0,001</t>
  </si>
  <si>
    <t>Kód:</t>
  </si>
  <si>
    <t>Zakázka:</t>
  </si>
  <si>
    <t>CERMNA-224-BYT-9</t>
  </si>
  <si>
    <t>KSO:</t>
  </si>
  <si>
    <t>803 5</t>
  </si>
  <si>
    <t>CC-CZ:</t>
  </si>
  <si>
    <t>Místo:</t>
  </si>
  <si>
    <t>Dolní Čermná 224, okr. Ústí n. Orlicí</t>
  </si>
  <si>
    <t>Datum:</t>
  </si>
  <si>
    <t>Zadavatel:</t>
  </si>
  <si>
    <t>IČ:</t>
  </si>
  <si>
    <t>70857717</t>
  </si>
  <si>
    <t>Dětský domov Dolní Čermná</t>
  </si>
  <si>
    <t>DIČ:</t>
  </si>
  <si>
    <t>Zhotovitel:</t>
  </si>
  <si>
    <t xml:space="preserve"> </t>
  </si>
  <si>
    <t>Projektant:</t>
  </si>
  <si>
    <t>17086370</t>
  </si>
  <si>
    <t>vs-studio s.r.o.</t>
  </si>
  <si>
    <t>True</t>
  </si>
  <si>
    <t>Zpracovatel:</t>
  </si>
  <si>
    <t>08034222</t>
  </si>
  <si>
    <t>Jaroslav Klíma</t>
  </si>
  <si>
    <t>Poznámka:</t>
  </si>
  <si>
    <t>Projekt "INTERIÉR BYTOVÁ JEDNOTKA Č.9 - BD č.p. 224, DOLNÍ ČERMNÁ, DD Dolní Čermná (141/2024)"._x000D_
Přesná specifikace materiálů ve výkresové dokumentaci.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</si>
  <si>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</si>
  <si>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</si>
  <si>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</si>
  <si>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</si>
  <si>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</si>
  <si>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</si>
  <si>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</si>
  <si>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</si>
  <si>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</si>
  <si>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</si>
  <si>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</si>
  <si>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</si>
  <si>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</si>
  <si>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</si>
  <si>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</si>
  <si>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</si>
  <si>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</si>
  <si>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</si>
  <si>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</si>
  <si>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ZAKÁZKY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</si>
  <si>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</si>
  <si>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</si>
  <si>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</si>
  <si>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</si>
  <si>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</si>
  <si>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</si>
  <si>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</si>
  <si>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</si>
  <si>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</si>
  <si>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</si>
  <si>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</si>
  <si>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</si>
  <si>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</si>
  <si>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</si>
  <si>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</si>
  <si>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</si>
  <si>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</si>
  <si>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</si>
  <si>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</si>
  <si>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</si>
  <si>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</si>
  <si>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</si>
  <si>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</si>
  <si>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</si>
  <si>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</si>
  <si>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03</t>
  </si>
  <si>
    <t>BOURÁNÍ</t>
  </si>
  <si>
    <t>STA</t>
  </si>
  <si>
    <t>1</t>
  </si>
  <si>
    <t>{85a2a65e-f59e-4ab5-8dab-9122ab373944}</t>
  </si>
  <si>
    <t>08</t>
  </si>
  <si>
    <t>OMÍTKY, OBKLADY, PODLAHY</t>
  </si>
  <si>
    <t>{0087553d-35b2-4b1a-b213-7cd9cd9efa69}</t>
  </si>
  <si>
    <t>10</t>
  </si>
  <si>
    <t>DVEŘE, OKNA</t>
  </si>
  <si>
    <t>{b198696a-45d0-4e4f-9d9d-1149caa559bf}</t>
  </si>
  <si>
    <t>13</t>
  </si>
  <si>
    <t>ZTI, VZT, ZAŘIZOVÁKY</t>
  </si>
  <si>
    <t>{f0dac330-5c34-438e-8a2f-faa8787da9dd}</t>
  </si>
  <si>
    <t>17</t>
  </si>
  <si>
    <t>ELEKTRO</t>
  </si>
  <si>
    <t>{be4dedf2-629c-4c13-826a-34415d964a2d}</t>
  </si>
  <si>
    <t>19</t>
  </si>
  <si>
    <t>TOPENÍ</t>
  </si>
  <si>
    <t>{fb1e18d2-cc01-41d3-ac67-e8b7bcbe5e6a}</t>
  </si>
  <si>
    <t>30</t>
  </si>
  <si>
    <t>NÁBYTEK</t>
  </si>
  <si>
    <t>{32acbce7-0adf-4187-bb07-81f93f571d36}</t>
  </si>
  <si>
    <t>31</t>
  </si>
  <si>
    <t>NÁBYTEK MONTÁŽ</t>
  </si>
  <si>
    <t>{d3f211fe-8564-441d-a3f0-52a185fc8e30}</t>
  </si>
  <si>
    <t>2</t>
  </si>
  <si>
    <t>90</t>
  </si>
  <si>
    <t>{ee6a21ec-ecc5-4116-93af-81b2a3cb1096}</t>
  </si>
  <si>
    <t>KRYCÍ LIST SOUPISU PRACÍ</t>
  </si>
  <si>
    <t>Objekt:</t>
  </si>
  <si>
    <t>03 - BOURÁNÍ</t>
  </si>
  <si>
    <t>Projekt "INTERIÉR BYTOVÁ JEDNOTKA Č.9 - BD č.p. 224, DOLNÍ ČERMNÁ, DD Dolní Čermná (141/2024)". Přesná specifikace materiálů ve výkresové dokumentaci.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</si>
  <si>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</si>
  <si>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</si>
  <si>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</si>
  <si>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</si>
  <si>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</si>
  <si>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</si>
  <si>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9 - Ostatní konstrukce a práce, bourání</t>
  </si>
  <si>
    <t xml:space="preserve">    997 - Přesun sutě</t>
  </si>
  <si>
    <t>PSV - Práce a dodávky PSV</t>
  </si>
  <si>
    <t xml:space="preserve">    725 - Zdravotechnika - zařizovací předměty</t>
  </si>
  <si>
    <t xml:space="preserve">    735 - Ústřední vytápění - otopná tělesa</t>
  </si>
  <si>
    <t xml:space="preserve">    766 - Konstrukce truhlářské</t>
  </si>
  <si>
    <t xml:space="preserve">    771 - Podlahy z dlaždic</t>
  </si>
  <si>
    <t xml:space="preserve">    776 - Podlahy povlakové</t>
  </si>
  <si>
    <t xml:space="preserve">    781 - Dokončovací práce - obklady</t>
  </si>
  <si>
    <t xml:space="preserve">    784 - Dokončovací práce - malby a tapety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</si>
  <si>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</si>
  <si>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</si>
  <si>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</si>
  <si>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</si>
  <si>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</si>
  <si>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</si>
  <si>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</si>
  <si>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</si>
  <si>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</si>
  <si>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</si>
  <si>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</si>
  <si>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</si>
  <si>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</si>
  <si>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</si>
  <si>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</si>
  <si>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</si>
  <si>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9</t>
  </si>
  <si>
    <t>Ostatní konstrukce a práce, bourání</t>
  </si>
  <si>
    <t>K</t>
  </si>
  <si>
    <t>965042131</t>
  </si>
  <si>
    <t>Bourání podkladů pod dlažby nebo mazanin betonových nebo z litého asfaltu tl do 100 mm pl do 4 m2</t>
  </si>
  <si>
    <t>m3</t>
  </si>
  <si>
    <t>CS ÚRS 2024 02</t>
  </si>
  <si>
    <t>4</t>
  </si>
  <si>
    <t>-543900312</t>
  </si>
  <si>
    <t>VV</t>
  </si>
  <si>
    <t>"koupelna - 10cm"  3,5*0,1</t>
  </si>
  <si>
    <t>968062245</t>
  </si>
  <si>
    <t>Vybourání dřevěných rámů oken jednoduchých včetně křídel pl do 2 m2</t>
  </si>
  <si>
    <t>m2</t>
  </si>
  <si>
    <t>-305510197</t>
  </si>
  <si>
    <t>"okna"  (1,7+1,6)*4</t>
  </si>
  <si>
    <t>3</t>
  </si>
  <si>
    <t>968072455</t>
  </si>
  <si>
    <t>Vybourání kovových dveřních zárubní pl do 2 m2</t>
  </si>
  <si>
    <t>360154271</t>
  </si>
  <si>
    <t>"dveře"  0,6*1,97+0,8*1,97*4+0,8*2</t>
  </si>
  <si>
    <t>978011141</t>
  </si>
  <si>
    <t>Otlučení (osekání) vnitřní vápenné nebo vápenocementové omítky stropů v rozsahu přes 10 do 30 %</t>
  </si>
  <si>
    <t>1453974588</t>
  </si>
  <si>
    <t>"strop" (29,8+30,5+3,3)</t>
  </si>
  <si>
    <t>5</t>
  </si>
  <si>
    <t>978013141</t>
  </si>
  <si>
    <t>Otlučení (osekání) vnitřní vápenné nebo vápenocementové omítky stěn v rozsahu přes 10 do 30 %</t>
  </si>
  <si>
    <t>-2106658638</t>
  </si>
  <si>
    <t>"zdi" (30,2*2,5+7,8*0,5+39,5*2,5)</t>
  </si>
  <si>
    <t>"špalety, štorce"  ((1,2+1,4*2)*4+(1,2+1,3*2)*4)*0,3</t>
  </si>
  <si>
    <t>"odpočet okna"  -((1,2*1,4)*4+(1,2*1,3)*4)</t>
  </si>
  <si>
    <t>Součet</t>
  </si>
  <si>
    <t>997</t>
  </si>
  <si>
    <t>Přesun sutě</t>
  </si>
  <si>
    <t>6</t>
  </si>
  <si>
    <t>997013213</t>
  </si>
  <si>
    <t>Vnitrostaveništní doprava suti a vybouraných hmot pro budovy v přes 9 do 12 m ručně</t>
  </si>
  <si>
    <t>t</t>
  </si>
  <si>
    <t>-1142966241</t>
  </si>
  <si>
    <t>"HSV + PSV"  (4,3+1,7)</t>
  </si>
  <si>
    <t>7</t>
  </si>
  <si>
    <t>997013511</t>
  </si>
  <si>
    <t>Odvoz suti a vybouraných hmot z meziskládky na skládku do 1 km s naložením a se složením</t>
  </si>
  <si>
    <t>-1877672315</t>
  </si>
  <si>
    <t>8</t>
  </si>
  <si>
    <t>997013509</t>
  </si>
  <si>
    <t>Příplatek k odvozu suti a vybouraných hmot na skládku ZKD 1 km přes 1 km</t>
  </si>
  <si>
    <t>-1983158076</t>
  </si>
  <si>
    <t>"HSV + PSV"  (4,3+1,7)*39</t>
  </si>
  <si>
    <t>997013871</t>
  </si>
  <si>
    <t>Poplatek za uložení stavebního odpadu na recyklační skládce (skládkovné) směsného stavebního a demoličního kód odpadu 17 09 04</t>
  </si>
  <si>
    <t>11335776</t>
  </si>
  <si>
    <t>PSV</t>
  </si>
  <si>
    <t>Práce a dodávky PSV</t>
  </si>
  <si>
    <t>725</t>
  </si>
  <si>
    <t>Zdravotechnika - zařizovací předměty</t>
  </si>
  <si>
    <t>725110811</t>
  </si>
  <si>
    <t>Demontáž klozetů splachovacích s nádrží</t>
  </si>
  <si>
    <t>soubor</t>
  </si>
  <si>
    <t>16</t>
  </si>
  <si>
    <t>764362727</t>
  </si>
  <si>
    <t>"WC"  1</t>
  </si>
  <si>
    <t>11</t>
  </si>
  <si>
    <t>725210821</t>
  </si>
  <si>
    <t>Demontáž umyvadel bez výtokových armatur</t>
  </si>
  <si>
    <t>516042305</t>
  </si>
  <si>
    <t>"umyvadlo"  1</t>
  </si>
  <si>
    <t>725240811</t>
  </si>
  <si>
    <t>Demontáž kabin sprchových bez výtokových armatur</t>
  </si>
  <si>
    <t>-332143291</t>
  </si>
  <si>
    <t>"sprcha kabinka"  1</t>
  </si>
  <si>
    <t>725240812</t>
  </si>
  <si>
    <t>Demontáž vaniček sprchových bez výtokových armatur</t>
  </si>
  <si>
    <t>375994074</t>
  </si>
  <si>
    <t>"sprcha vanička"  1</t>
  </si>
  <si>
    <t>14</t>
  </si>
  <si>
    <t>725310823</t>
  </si>
  <si>
    <t>Demontáž dřez jednoduchý vestavěný v kuchyňských sestavách bez výtokových armatur</t>
  </si>
  <si>
    <t>-1879842883</t>
  </si>
  <si>
    <t>"dřez"  1</t>
  </si>
  <si>
    <t>15</t>
  </si>
  <si>
    <t>725610810R</t>
  </si>
  <si>
    <t>Demontáž sporáků</t>
  </si>
  <si>
    <t>R-položka</t>
  </si>
  <si>
    <t>2018019341</t>
  </si>
  <si>
    <t>"sporák"  1</t>
  </si>
  <si>
    <t>725810811</t>
  </si>
  <si>
    <t>Demontáž ventilů výtokových nástěnných</t>
  </si>
  <si>
    <t>kus</t>
  </si>
  <si>
    <t>896716305</t>
  </si>
  <si>
    <t>725820801</t>
  </si>
  <si>
    <t>Demontáž baterie nástěnné do G 3 / 4</t>
  </si>
  <si>
    <t>-1973127241</t>
  </si>
  <si>
    <t>"baterie umyvadlo + dřez"  2</t>
  </si>
  <si>
    <t>18</t>
  </si>
  <si>
    <t>725840850</t>
  </si>
  <si>
    <t>Demontáž baterie sprch diferenciální do G 3/4x1</t>
  </si>
  <si>
    <t>-790709040</t>
  </si>
  <si>
    <t>"baterie sprcha"  1</t>
  </si>
  <si>
    <t>725860811</t>
  </si>
  <si>
    <t>Demontáž uzávěrů zápachu jednoduchých</t>
  </si>
  <si>
    <t>-646602765</t>
  </si>
  <si>
    <t>"umyvadlo, sprcha, dřez"  3</t>
  </si>
  <si>
    <t>735</t>
  </si>
  <si>
    <t>Ústřední vytápění - otopná tělesa</t>
  </si>
  <si>
    <t>20</t>
  </si>
  <si>
    <t>735151821</t>
  </si>
  <si>
    <t>Demontáž otopného tělesa panelového dvouřadého dl do 1500 mm</t>
  </si>
  <si>
    <t>1030098789</t>
  </si>
  <si>
    <t>"otopná tělesa"  4</t>
  </si>
  <si>
    <t>735221812</t>
  </si>
  <si>
    <t>Demontáž registru trubkového hladkého DN 50 dl do 3 m dvoupramenný</t>
  </si>
  <si>
    <t>1073973246</t>
  </si>
  <si>
    <t>"topení registr"  1</t>
  </si>
  <si>
    <t>22</t>
  </si>
  <si>
    <t>735494811</t>
  </si>
  <si>
    <t>Vypuštění vody z otopných těles</t>
  </si>
  <si>
    <t>1232062584</t>
  </si>
  <si>
    <t>766</t>
  </si>
  <si>
    <t>Konstrukce truhlářské</t>
  </si>
  <si>
    <t>23</t>
  </si>
  <si>
    <t>766812841R</t>
  </si>
  <si>
    <t>Demontáž kuchyňských linek dřevěných nebo kovových dl přes 2,1 do 2,5 m</t>
  </si>
  <si>
    <t>59470320</t>
  </si>
  <si>
    <t>"kuchyňská linka"  1</t>
  </si>
  <si>
    <t>771</t>
  </si>
  <si>
    <t>Podlahy z dlaždic</t>
  </si>
  <si>
    <t>24</t>
  </si>
  <si>
    <t>771473810</t>
  </si>
  <si>
    <t>Demontáž soklíků z dlaždic keramických lepených rovných</t>
  </si>
  <si>
    <t>m</t>
  </si>
  <si>
    <t>1286801500</t>
  </si>
  <si>
    <t>"dlažby sokl"  7</t>
  </si>
  <si>
    <t>25</t>
  </si>
  <si>
    <t>771573810</t>
  </si>
  <si>
    <t>Demontáž podlah z dlaždic keramických lepených</t>
  </si>
  <si>
    <t>-755536468</t>
  </si>
  <si>
    <t>"dlažba"  6,2</t>
  </si>
  <si>
    <t>776</t>
  </si>
  <si>
    <t>Podlahy povlakové</t>
  </si>
  <si>
    <t>26</t>
  </si>
  <si>
    <t>776201812</t>
  </si>
  <si>
    <t>Demontáž lepených povlakových podlah s podložkou ručně</t>
  </si>
  <si>
    <t>-1119177948</t>
  </si>
  <si>
    <t>"lino"  26,3+27,3</t>
  </si>
  <si>
    <t>27</t>
  </si>
  <si>
    <t>776410811</t>
  </si>
  <si>
    <t>Odstranění soklíků a lišt pryžových nebo plastových</t>
  </si>
  <si>
    <t>2127389655</t>
  </si>
  <si>
    <t>"lino soklík"  30,2+31,5</t>
  </si>
  <si>
    <t>781</t>
  </si>
  <si>
    <t>Dokončovací práce - obklady</t>
  </si>
  <si>
    <t>28</t>
  </si>
  <si>
    <t>781473810</t>
  </si>
  <si>
    <t>Demontáž obkladů z obkladaček keramických lepených</t>
  </si>
  <si>
    <t>-1821920856</t>
  </si>
  <si>
    <t>"obklady"  7,8*2</t>
  </si>
  <si>
    <t>784</t>
  </si>
  <si>
    <t>Dokončovací práce - malby a tapety</t>
  </si>
  <si>
    <t>29</t>
  </si>
  <si>
    <t>784121001</t>
  </si>
  <si>
    <t>Oškrabání malby v místnostech v do 3,80 m</t>
  </si>
  <si>
    <t>-1376159321</t>
  </si>
  <si>
    <t>"zdi + strop" (30,2*2,5+7,8*0,5+39,5*2,5)+(29,8+30,5+3,3)</t>
  </si>
  <si>
    <t>08 - OMÍTKY, OBKLADY, PODLAHY</t>
  </si>
  <si>
    <t xml:space="preserve">    6 - Úpravy povrchů, podlahy a osazování výplní</t>
  </si>
  <si>
    <t xml:space="preserve">    998 - Přesun hmot</t>
  </si>
  <si>
    <t xml:space="preserve">    767 - Konstrukce zámečnické</t>
  </si>
  <si>
    <t xml:space="preserve">    775 - Podlahy skládané</t>
  </si>
  <si>
    <t>Úpravy povrchů, podlahy a osazování výplní</t>
  </si>
  <si>
    <t>611325417</t>
  </si>
  <si>
    <t>Oprava vnitřní vápenocementové hladké omítky tl do 20 mm stropů v rozsahu plochy přes 10 do 30 % s celoplošným přeštukováním tl do 3 mm</t>
  </si>
  <si>
    <t>1642982442</t>
  </si>
  <si>
    <t>612325302</t>
  </si>
  <si>
    <t>Vápenocementová štuková omítka ostění nebo nadpraží</t>
  </si>
  <si>
    <t>1495501692</t>
  </si>
  <si>
    <t>612325402</t>
  </si>
  <si>
    <t>Oprava vnitřní vápenocementové hrubé omítky tl do 20 mm stěn v rozsahu plochy přes 10 do 30 %</t>
  </si>
  <si>
    <t>-90255750</t>
  </si>
  <si>
    <t>"pod obklady"  21</t>
  </si>
  <si>
    <t>612325417</t>
  </si>
  <si>
    <t>Oprava vnitřní vápenocementové hladké omítky tl do 20 mm stěn v rozsahu plochy přes 10 do 30 % s celoplošným přeštukováním tl do 3 mm</t>
  </si>
  <si>
    <t>-1849860569</t>
  </si>
  <si>
    <t>631312131</t>
  </si>
  <si>
    <t>Doplnění dosavadních mazanin betonem prostým plochy do 4 m2 tloušťky přes 80 mm</t>
  </si>
  <si>
    <t>886411876</t>
  </si>
  <si>
    <t>949101111</t>
  </si>
  <si>
    <t>Lešení pomocné pro objekty pozemních staveb s lešeňovou podlahou v do 1,9 m zatížení do 150 kg/m2</t>
  </si>
  <si>
    <t>1434361703</t>
  </si>
  <si>
    <t>"pro montáže elektro, opravy stropů, malby - 3x přestavba"  (29,8+30,5+3,3)*3</t>
  </si>
  <si>
    <t>998</t>
  </si>
  <si>
    <t>Přesun hmot</t>
  </si>
  <si>
    <t>998018002</t>
  </si>
  <si>
    <t>Přesun hmot pro budovy ruční pro budovy v přes 6 do 12 m</t>
  </si>
  <si>
    <t>8229451</t>
  </si>
  <si>
    <t>6,7</t>
  </si>
  <si>
    <t>767</t>
  </si>
  <si>
    <t>Konstrukce zámečnické</t>
  </si>
  <si>
    <t>767210000R</t>
  </si>
  <si>
    <t>Kompletní renovace stávající ocelové kce schodiště + dřevěných stupňů - materiál, dodávka, nátěry, broušení, stavební přípomoce apod.</t>
  </si>
  <si>
    <t>kpl</t>
  </si>
  <si>
    <t>1994297438</t>
  </si>
  <si>
    <t>771111011</t>
  </si>
  <si>
    <t>Vysátí podkladu před pokládkou dlažby</t>
  </si>
  <si>
    <t>1985295051</t>
  </si>
  <si>
    <t>"chodba + koupelna"  3,3+3,5</t>
  </si>
  <si>
    <t>771121011</t>
  </si>
  <si>
    <t>Nátěr penetrační na podlahu</t>
  </si>
  <si>
    <t>87156913</t>
  </si>
  <si>
    <t>771121025</t>
  </si>
  <si>
    <t>Broušení stávajícího podkladu před litím stěrky před pokládkou dlažby</t>
  </si>
  <si>
    <t>1823628366</t>
  </si>
  <si>
    <t>"chodba"  3,3</t>
  </si>
  <si>
    <t>771121026</t>
  </si>
  <si>
    <t>Odstranění zbytků lepidla z podkladu před pokládkou dlažby broušením</t>
  </si>
  <si>
    <t>726057827</t>
  </si>
  <si>
    <t>771151011</t>
  </si>
  <si>
    <t>Samonivelační stěrka podlah pevnosti 20 MPa tl 3 mm</t>
  </si>
  <si>
    <t>1233319752</t>
  </si>
  <si>
    <t>771473111</t>
  </si>
  <si>
    <t>Montáž soklů z dlaždic keramických lepených cementovým standardním lepidlem rovných v do 65 mm</t>
  </si>
  <si>
    <t>-1862165028</t>
  </si>
  <si>
    <t>"chodba"  7</t>
  </si>
  <si>
    <t>M</t>
  </si>
  <si>
    <t>59761174</t>
  </si>
  <si>
    <t>dlažba keramická slinutá mrazuvzdorná R11/B povrch reliéfní/matný tl do 10mm přes 9 do 12ks/m2</t>
  </si>
  <si>
    <t>32</t>
  </si>
  <si>
    <t>-1350582887</t>
  </si>
  <si>
    <t>"chodba"  0,4</t>
  </si>
  <si>
    <t>771574414</t>
  </si>
  <si>
    <t>Montáž podlah keramických hladkých lepených cementovým flexibilním lepidlem přes 4 do 6 ks/m2</t>
  </si>
  <si>
    <t>697870075</t>
  </si>
  <si>
    <t>"koupelna"  3,5</t>
  </si>
  <si>
    <t>59761177R</t>
  </si>
  <si>
    <t>dlažba keramická nemrazuvzdorná R9 povrch hladký/matný tl do 10mm přes 4 do 6ks/m2</t>
  </si>
  <si>
    <t>121989459</t>
  </si>
  <si>
    <t>"koupelna karamelová"  3,5*1,2</t>
  </si>
  <si>
    <t>771574616</t>
  </si>
  <si>
    <t>Montáž podlah keramických hladkých lepených cementovým standardním lepidlem přes 9 do 12 ks/m2</t>
  </si>
  <si>
    <t>751439794</t>
  </si>
  <si>
    <t>1747654587</t>
  </si>
  <si>
    <t>"chodba"  3,3*1,2</t>
  </si>
  <si>
    <t>771591112</t>
  </si>
  <si>
    <t>Izolace pod dlažbu nátěrem nebo stěrkou ve dvou vrstvách</t>
  </si>
  <si>
    <t>-490794339</t>
  </si>
  <si>
    <t>771592011</t>
  </si>
  <si>
    <t>Čištění vnitřních ploch podlah nebo schodišť po položení dlažby chemickými prostředky</t>
  </si>
  <si>
    <t>-1956190813</t>
  </si>
  <si>
    <t>998771122</t>
  </si>
  <si>
    <t>Přesun hmot tonážní pro podlahy z dlaždic ruční v objektech v přes 6 do 12 m</t>
  </si>
  <si>
    <t>1790987441</t>
  </si>
  <si>
    <t>0,3</t>
  </si>
  <si>
    <t>775</t>
  </si>
  <si>
    <t>Podlahy skládané</t>
  </si>
  <si>
    <t>775111215</t>
  </si>
  <si>
    <t>Broušení podkladu skládaných podlah před litím stěrky schodišťových stupňů</t>
  </si>
  <si>
    <t>544326797</t>
  </si>
  <si>
    <t>"vinyl"  (26,3+27,6)</t>
  </si>
  <si>
    <t>775111216</t>
  </si>
  <si>
    <t>Odstranění zbytků lepidla z podkladu skládaných podlah broušením schodišťových stupňů</t>
  </si>
  <si>
    <t>-82284929</t>
  </si>
  <si>
    <t>775111311</t>
  </si>
  <si>
    <t>Vysátí podkladu skládaných podlah</t>
  </si>
  <si>
    <t>-1733797200</t>
  </si>
  <si>
    <t>775121111</t>
  </si>
  <si>
    <t>Vodou ředitelná penetrace savého podkladu skládaných podlah</t>
  </si>
  <si>
    <t>-946721975</t>
  </si>
  <si>
    <t>775413401</t>
  </si>
  <si>
    <t>Montáž podlahové lišty obvodové lepené</t>
  </si>
  <si>
    <t>-1315494651</t>
  </si>
  <si>
    <t>"vinyl"  (23,4+33,3)</t>
  </si>
  <si>
    <t>61418113R</t>
  </si>
  <si>
    <t>lišta podlahová dřevěná dub 7x17mm</t>
  </si>
  <si>
    <t>-1620013933</t>
  </si>
  <si>
    <t>"vinyl"  (23,4+33,3)*1,2</t>
  </si>
  <si>
    <t>775429124</t>
  </si>
  <si>
    <t>Montáž podlahové lišty přechodové připevněné zaklapnutím</t>
  </si>
  <si>
    <t>-1459623126</t>
  </si>
  <si>
    <t>"ve dveřích"  (0,8*4+0,6)</t>
  </si>
  <si>
    <t>55343119</t>
  </si>
  <si>
    <t>profil přechodový Al narážecí 40mm dub, buk, javor, třešeň</t>
  </si>
  <si>
    <t>1326515018</t>
  </si>
  <si>
    <t>"ve dveřích"  (0,8*4+0,6)*1,2</t>
  </si>
  <si>
    <t>775541161</t>
  </si>
  <si>
    <t>Montáž podlah plovoucích ze zaklapávacích vinylových lamel</t>
  </si>
  <si>
    <t>-1726354864</t>
  </si>
  <si>
    <t>0092738.URS</t>
  </si>
  <si>
    <t>Vinylové SPC rigid dílce plovoucí, click 19dB, nášlapná vrstva 0,55 mm, tloušťka 6,50 mm, SPC jádro, integrovaná podložka 19dB, 100% voděodolné</t>
  </si>
  <si>
    <t>-1573859162</t>
  </si>
  <si>
    <t>"vinyl - dub podzimní medový"  (26,3+27,6)*1,2</t>
  </si>
  <si>
    <t>33</t>
  </si>
  <si>
    <t>998775122</t>
  </si>
  <si>
    <t>Přesun hmot tonážní pro podlahy skládané ruční v objektech v přes 6 do 12 m</t>
  </si>
  <si>
    <t>-1500356856</t>
  </si>
  <si>
    <t>0,8</t>
  </si>
  <si>
    <t>34</t>
  </si>
  <si>
    <t>781111011</t>
  </si>
  <si>
    <t>Ometení (oprášení) stěny při přípravě podkladu</t>
  </si>
  <si>
    <t>1396472621</t>
  </si>
  <si>
    <t>"obklad bianco + blue"  15,8+5,4</t>
  </si>
  <si>
    <t>35</t>
  </si>
  <si>
    <t>781121011</t>
  </si>
  <si>
    <t>Nátěr penetrační na stěnu</t>
  </si>
  <si>
    <t>818660041</t>
  </si>
  <si>
    <t>36</t>
  </si>
  <si>
    <t>781131112</t>
  </si>
  <si>
    <t>Izolace pod obklad nátěrem nebo stěrkou ve dvou vrstvách</t>
  </si>
  <si>
    <t>-1838835605</t>
  </si>
  <si>
    <t>37</t>
  </si>
  <si>
    <t>781472312</t>
  </si>
  <si>
    <t>Montáž obkladů vnitřních keramických hladkých lepených cementovým flexibilním rychletuhnoucím lepidlem přes 0,5 do 2 ks/m2</t>
  </si>
  <si>
    <t>-777468376</t>
  </si>
  <si>
    <t>"obklad bianco + blue"  15,8</t>
  </si>
  <si>
    <t>38</t>
  </si>
  <si>
    <t>59761710R</t>
  </si>
  <si>
    <t>obklad keramický nemrazuvzdorný povrch hladký/matný tl do 10mm přes 0,5ks/m2 do 2ks/m2</t>
  </si>
  <si>
    <t>-464737536</t>
  </si>
  <si>
    <t>"obklad bianco + blue"  15,8*1,2</t>
  </si>
  <si>
    <t>39</t>
  </si>
  <si>
    <t>781472313</t>
  </si>
  <si>
    <t>Montáž obkladů vnitřních keramických hladkých lepených cementovým flexibilním rychletuhnoucím lepidlem přes 2 do 4 ks/m2</t>
  </si>
  <si>
    <t>-1873824248</t>
  </si>
  <si>
    <t>"obklad blue"  5,4</t>
  </si>
  <si>
    <t>40</t>
  </si>
  <si>
    <t>59761703R</t>
  </si>
  <si>
    <t>obklad keramický nemrazuvzdorný povrch hladký/lesklý tl do 10mm přes 2 do 4ks/m2</t>
  </si>
  <si>
    <t>1472312493</t>
  </si>
  <si>
    <t>"obklad blue"  5,4*1,2</t>
  </si>
  <si>
    <t>41</t>
  </si>
  <si>
    <t>781492451</t>
  </si>
  <si>
    <t>Montáž profilů ukončovacích lepených standardním cementovým lepidlem</t>
  </si>
  <si>
    <t>1522282579</t>
  </si>
  <si>
    <t>"ukončovací"  10</t>
  </si>
  <si>
    <t>42</t>
  </si>
  <si>
    <t>19416005</t>
  </si>
  <si>
    <t>lišta ukončovací z eloxovaného hliníku 10mm</t>
  </si>
  <si>
    <t>-1321494453</t>
  </si>
  <si>
    <t>"ukončovací"  10*1,2</t>
  </si>
  <si>
    <t>43</t>
  </si>
  <si>
    <t>781495141</t>
  </si>
  <si>
    <t>Průnik obkladem kruhový do DN 30</t>
  </si>
  <si>
    <t>-1244652341</t>
  </si>
  <si>
    <t>44</t>
  </si>
  <si>
    <t>781495142</t>
  </si>
  <si>
    <t>Průnik obkladem kruhový přes DN 30 do DN 90</t>
  </si>
  <si>
    <t>-142187798</t>
  </si>
  <si>
    <t>45</t>
  </si>
  <si>
    <t>781495143</t>
  </si>
  <si>
    <t>Průnik obkladem kruhový přes DN 90</t>
  </si>
  <si>
    <t>-10581418</t>
  </si>
  <si>
    <t>46</t>
  </si>
  <si>
    <t>781495211</t>
  </si>
  <si>
    <t>Čištění vnitřních ploch stěn po provedení obkladu chemickými prostředky</t>
  </si>
  <si>
    <t>963722173</t>
  </si>
  <si>
    <t>47</t>
  </si>
  <si>
    <t>998781122</t>
  </si>
  <si>
    <t>Přesun hmot tonážní pro obklady keramické ruční v objektech v přes 6 do 12 m</t>
  </si>
  <si>
    <t>1794207604</t>
  </si>
  <si>
    <t>"obklad blue"  0,8</t>
  </si>
  <si>
    <t>48</t>
  </si>
  <si>
    <t>784161001</t>
  </si>
  <si>
    <t>Tmelení spar a rohů šířky do 3 mm akrylátovým tmelem v místnostech v do 3,80 m</t>
  </si>
  <si>
    <t>1722838472</t>
  </si>
  <si>
    <t>"předpoklad"  200</t>
  </si>
  <si>
    <t>49</t>
  </si>
  <si>
    <t>784171101</t>
  </si>
  <si>
    <t>Zakrytí vnitřních podlah včetně pozdějšího odkrytí</t>
  </si>
  <si>
    <t>-574546519</t>
  </si>
  <si>
    <t>70</t>
  </si>
  <si>
    <t>50</t>
  </si>
  <si>
    <t>28323157</t>
  </si>
  <si>
    <t>fólie pro malířské potřeby zakrývací tl 14µ 4x5m</t>
  </si>
  <si>
    <t>-1864076749</t>
  </si>
  <si>
    <t>70*1,2</t>
  </si>
  <si>
    <t>51</t>
  </si>
  <si>
    <t>28323153</t>
  </si>
  <si>
    <t>fólie pro malířské potřeby samolepicí 0,5mx100m</t>
  </si>
  <si>
    <t>140746429</t>
  </si>
  <si>
    <t>52</t>
  </si>
  <si>
    <t>784171111</t>
  </si>
  <si>
    <t>Zakrytí vnitřních ploch stěn v místnostech v do 3,80 m</t>
  </si>
  <si>
    <t>1789453049</t>
  </si>
  <si>
    <t>53</t>
  </si>
  <si>
    <t>-491979478</t>
  </si>
  <si>
    <t>40*1,2</t>
  </si>
  <si>
    <t>54</t>
  </si>
  <si>
    <t>686051278</t>
  </si>
  <si>
    <t>55</t>
  </si>
  <si>
    <t>784211101</t>
  </si>
  <si>
    <t>Dvojnásobné bílé malby ze směsí za mokra výborně oděruvzdorných v místnostech v do 3,80 m</t>
  </si>
  <si>
    <t>1504884250</t>
  </si>
  <si>
    <t>"zdi + strop" (30,2*2,5+39,5*2,5)+(29,8+30,5+3,3)</t>
  </si>
  <si>
    <t>10 - DVEŘE, OKNA</t>
  </si>
  <si>
    <t>766621211R</t>
  </si>
  <si>
    <t>Montáž dřevěných oken plochy přes 1 m2 otevíravých výšky do 1,5 m s rámem do zdiva vč. kování, seřízení apod.</t>
  </si>
  <si>
    <t>1843059050</t>
  </si>
  <si>
    <t>((1,2*1,4)+(1,2*1,3))*4</t>
  </si>
  <si>
    <t>61110011R</t>
  </si>
  <si>
    <t>okno dřevěné otevíravé/sklopné trojsklo přes plochu 1m2 do v 1,5m vč. kování, seřízení apod.</t>
  </si>
  <si>
    <t>-1445809550</t>
  </si>
  <si>
    <t>766660101R</t>
  </si>
  <si>
    <t>Montáž dveřních křídel otvíravých jednokřídlových š do 0,8 m do dřevěné rámové zárubně vč. kování, zámku, seřízení</t>
  </si>
  <si>
    <t>-986536372</t>
  </si>
  <si>
    <t>"dveře D.4"  1</t>
  </si>
  <si>
    <t>61162086R</t>
  </si>
  <si>
    <t>dveře jednokřídlé dřevotřískové povrch laminátový plné 800x1970-2100mm vč. kování, zámku, seřízení</t>
  </si>
  <si>
    <t>1565097304</t>
  </si>
  <si>
    <t>766660351R</t>
  </si>
  <si>
    <t>Montáž posuvných dveří jednokřídlových průchozí v do 2,5 m a š do 800 mm do pojezdu na stěnu vč. kování, zámku, seřízení</t>
  </si>
  <si>
    <t>1486621333</t>
  </si>
  <si>
    <t>"D.1, 2, 3"  3</t>
  </si>
  <si>
    <t>61160810R</t>
  </si>
  <si>
    <t>dveře jednokřídlé dřevotřískové skládací povrch laminátový plné 800x1970-2100mm vč. kování, zámku, seřízení</t>
  </si>
  <si>
    <t>598927605</t>
  </si>
  <si>
    <t>766660411R</t>
  </si>
  <si>
    <t>Montáž vchodových dveří včetně rámu jednokřídlových bez nadsvětlíku do zdiva vč. kování, zámku, seřízení</t>
  </si>
  <si>
    <t>-1686768294</t>
  </si>
  <si>
    <t>61173202R</t>
  </si>
  <si>
    <t>dveře jednokřídlé dřevěné plné max rozměru otvoru 2,42m2 bezpečnostní třídy RC2, protipožární vč. kování, zámku, seřízení</t>
  </si>
  <si>
    <t>875195199</t>
  </si>
  <si>
    <t>0,8*2</t>
  </si>
  <si>
    <t>766682111</t>
  </si>
  <si>
    <t>Montáž zárubní obložkových pro dveře jednokřídlové tl stěny do 170 mm</t>
  </si>
  <si>
    <t>-722289009</t>
  </si>
  <si>
    <t>61182307</t>
  </si>
  <si>
    <t>zárubeň jednokřídlá obložková s laminátovým povrchem tl stěny 60-150mm rozměru 600-1100/1970, 2100mm</t>
  </si>
  <si>
    <t>1295362416</t>
  </si>
  <si>
    <t>766682112R</t>
  </si>
  <si>
    <t>Montáž zárubní obložkových a pojezdu pro posuvné dveře jednokřídlové tl stěny do 170 mm</t>
  </si>
  <si>
    <t>1264414106</t>
  </si>
  <si>
    <t>0094280R</t>
  </si>
  <si>
    <t>POSUVNÝ KOMPLET (garnýž, kolejnice s pojezdy) jednokřídlé</t>
  </si>
  <si>
    <t>sada</t>
  </si>
  <si>
    <t>1662436302</t>
  </si>
  <si>
    <t>61182307R</t>
  </si>
  <si>
    <t>zárubeň jednokřídlá obložková s laminátovým povrchem tl stěny 60-150mm rozměru 600-1100/1970, 2100mm pro posuvné dveře</t>
  </si>
  <si>
    <t>2133718294</t>
  </si>
  <si>
    <t>766682211</t>
  </si>
  <si>
    <t>Montáž zárubní obložkových protipožárních pro dveře jednokřídlové tl stěny do 170 mm</t>
  </si>
  <si>
    <t>1377039912</t>
  </si>
  <si>
    <t>"pro vchodové dveře"  1</t>
  </si>
  <si>
    <t>61182318</t>
  </si>
  <si>
    <t>zárubeň jednokřídlá obložková s laminátovým povrchem a protipožární úpravou tl stěny 60-150mm rozměru 600-1100/1970, 2100mm</t>
  </si>
  <si>
    <t>-33022659</t>
  </si>
  <si>
    <t>766694126</t>
  </si>
  <si>
    <t>Montáž parapetních desek dřevěných nebo plastových š přes 30 cm</t>
  </si>
  <si>
    <t>1763311596</t>
  </si>
  <si>
    <t>(1,2+1,2)*4</t>
  </si>
  <si>
    <t>60794104</t>
  </si>
  <si>
    <t>parapet dřevotřískový vnitřní povrch laminátový š 340mm</t>
  </si>
  <si>
    <t>-496928290</t>
  </si>
  <si>
    <t>(1,2+1,2)*4*1,2</t>
  </si>
  <si>
    <t>998766122</t>
  </si>
  <si>
    <t>Přesun hmot tonážní pro kce truhlářské ruční v objektech v přes 6 do 12 m</t>
  </si>
  <si>
    <t>363629488</t>
  </si>
  <si>
    <t>0,9</t>
  </si>
  <si>
    <t>13 - ZTI, VZT, ZAŘIZOVÁKY</t>
  </si>
  <si>
    <t xml:space="preserve">    721 - Zdravotechnika - vnitřní kanalizace</t>
  </si>
  <si>
    <t xml:space="preserve">    722 - Zdravotechnika - vnitřní vodovod</t>
  </si>
  <si>
    <t xml:space="preserve">    726 - Zdravotechnika - předstěnové instalace</t>
  </si>
  <si>
    <t xml:space="preserve">    751 - Vzduchotechnika</t>
  </si>
  <si>
    <t xml:space="preserve">    763 - Konstrukce suché výstavby</t>
  </si>
  <si>
    <t>721</t>
  </si>
  <si>
    <t>Zdravotechnika - vnitřní kanalizace</t>
  </si>
  <si>
    <t>721171915R</t>
  </si>
  <si>
    <t>Napojení nového na stávající potrubí vč. kolen, redukcí, těsnění, ubourání stavebních kcí, zapravení, betonáží apod. - u nových osazovaných zařizovacích předmětů apod.</t>
  </si>
  <si>
    <t>-1232925709</t>
  </si>
  <si>
    <t>721212121</t>
  </si>
  <si>
    <t>Odtokový sprchový žlab délky 700 mm s krycím roštem a zápachovou uzávěrkou</t>
  </si>
  <si>
    <t>1078454484</t>
  </si>
  <si>
    <t>998721122</t>
  </si>
  <si>
    <t>Přesun hmot tonážní pro vnitřní kanalizaci ruční v objektech v přes 6 do 12 m</t>
  </si>
  <si>
    <t>1176125131</t>
  </si>
  <si>
    <t>0,07</t>
  </si>
  <si>
    <t>722</t>
  </si>
  <si>
    <t>Zdravotechnika - vnitřní vodovod</t>
  </si>
  <si>
    <t>722171915R</t>
  </si>
  <si>
    <t>Napojení nového na stávající vodovodní potrubí vč. kolen, redukcí, těsnění, uzávěrů, ubourání stavebních kcí, zapravení, betonáží apod.</t>
  </si>
  <si>
    <t>KPL</t>
  </si>
  <si>
    <t>1327180731</t>
  </si>
  <si>
    <t>998722122</t>
  </si>
  <si>
    <t>Přesun hmot tonážní pro vnitřní vodovod ruční v objektech v přes 6 do 12 m</t>
  </si>
  <si>
    <t>-1399161006</t>
  </si>
  <si>
    <t>0,05</t>
  </si>
  <si>
    <t>725112022</t>
  </si>
  <si>
    <t>Klozet keramický závěsný na nosné stěny odpad vodorovný</t>
  </si>
  <si>
    <t>-1354189785</t>
  </si>
  <si>
    <t>725212213</t>
  </si>
  <si>
    <t>Umyvadlo keramické bílé nábytkové šířky 600 mm včetně skříňky s dvěma zásuvkami</t>
  </si>
  <si>
    <t>-840962526</t>
  </si>
  <si>
    <t>725244723R</t>
  </si>
  <si>
    <t>Zástěna sprchová rohová bezrámová skleněná tl. 8 mm dveře otvíravé jednokřídlové vstup z čela 900x700 mm vč. podlahové lišty</t>
  </si>
  <si>
    <t>-157155727</t>
  </si>
  <si>
    <t>725822611</t>
  </si>
  <si>
    <t>Baterie umyvadlová stojánková páková bez výpusti</t>
  </si>
  <si>
    <t>2082426304</t>
  </si>
  <si>
    <t>725841353</t>
  </si>
  <si>
    <t>Baterie sprchová automatická se směšovací baterií a sprchovou růžicí</t>
  </si>
  <si>
    <t>-1351493083</t>
  </si>
  <si>
    <t>998725122</t>
  </si>
  <si>
    <t>Přesun hmot tonážní pro zařizovací předměty ruční v objektech v přes 6 do 12 m</t>
  </si>
  <si>
    <t>-915334216</t>
  </si>
  <si>
    <t>0,2</t>
  </si>
  <si>
    <t>726</t>
  </si>
  <si>
    <t>Zdravotechnika - předstěnové instalace</t>
  </si>
  <si>
    <t>726131041</t>
  </si>
  <si>
    <t>Instalační předstěna pro klozet závěsný v 1120 mm s ovládáním zepředu do lehkých stěn s kovovou kcí</t>
  </si>
  <si>
    <t>156287116</t>
  </si>
  <si>
    <t>726191011</t>
  </si>
  <si>
    <t>Ovládací tlačítko WC pro montáž do předstěnových konstrukcí</t>
  </si>
  <si>
    <t>-286738032</t>
  </si>
  <si>
    <t>55281792</t>
  </si>
  <si>
    <t>tlačítko pro ovládání WC zepředu, chrom, Stop splachování, 246x164mm</t>
  </si>
  <si>
    <t>824394899</t>
  </si>
  <si>
    <t>998726132</t>
  </si>
  <si>
    <t>Přesun hmot tonážní pro instalační prefabrikáty ruční v objektech v přes 6 do 12 m</t>
  </si>
  <si>
    <t>-330556833</t>
  </si>
  <si>
    <t>0,02</t>
  </si>
  <si>
    <t>751</t>
  </si>
  <si>
    <t>Vzduchotechnika</t>
  </si>
  <si>
    <t>751000915R</t>
  </si>
  <si>
    <t>Napojení nového na stávající VZT potrubí vč. kolen, redukcí, těsnění, uzávěrů, ubourání stavebních kcí, zapravení, betonáží apod.</t>
  </si>
  <si>
    <t>-2101688379</t>
  </si>
  <si>
    <t>751111011</t>
  </si>
  <si>
    <t>Montáž ventilátoru axiálního nízkotlakého nástěnného základního D do 100 mm</t>
  </si>
  <si>
    <t>-1657411454</t>
  </si>
  <si>
    <t>"koupelna"  1</t>
  </si>
  <si>
    <t>42914113</t>
  </si>
  <si>
    <t>ventilátor axiální stěnový skříň z plastu zpětná klapka a zpožděný doběh IP44 17W D 100mm</t>
  </si>
  <si>
    <t>-1323061691</t>
  </si>
  <si>
    <t>998751121</t>
  </si>
  <si>
    <t>Přesun hmot tonážní pro vzduchotechniku ruční v objektech v do 12 m</t>
  </si>
  <si>
    <t>-33737452</t>
  </si>
  <si>
    <t>763</t>
  </si>
  <si>
    <t>Konstrukce suché výstavby</t>
  </si>
  <si>
    <t>763121426</t>
  </si>
  <si>
    <t>SDK stěna předsazená tl 112,5 mm profil CW+UW 100 deska 1xH2 12,5 bez izolace EI 15</t>
  </si>
  <si>
    <t>-470734418</t>
  </si>
  <si>
    <t>"koupalna, WC"  1,6*2,5</t>
  </si>
  <si>
    <t>998763332</t>
  </si>
  <si>
    <t>Přesun hmot tonážní pro konstrukce montované z desek ruční v objektech v přes 6 do 12 m</t>
  </si>
  <si>
    <t>1270990483</t>
  </si>
  <si>
    <t>0,06</t>
  </si>
  <si>
    <t>17 - ELEKTRO</t>
  </si>
  <si>
    <t xml:space="preserve">    741 - Elektroinstalace - silnoproud</t>
  </si>
  <si>
    <t xml:space="preserve">    742 - Elektroinstalace - slaboproud</t>
  </si>
  <si>
    <t>M - Práce a dodávky M</t>
  </si>
  <si>
    <t xml:space="preserve">    46-M - Zemní práce při extr.mont.pracích</t>
  </si>
  <si>
    <t>741</t>
  </si>
  <si>
    <t>Elektroinstalace - silnoproud</t>
  </si>
  <si>
    <t>741000915R</t>
  </si>
  <si>
    <t>Elektromontáže a dodávky - stavební přípomoce, spojovací materiál apod.</t>
  </si>
  <si>
    <t>-2075869793</t>
  </si>
  <si>
    <t>741112001</t>
  </si>
  <si>
    <t>Montáž krabice zapuštěná plastová kruhová</t>
  </si>
  <si>
    <t>-1727996712</t>
  </si>
  <si>
    <t>"předpoklad"  30</t>
  </si>
  <si>
    <t>34571521</t>
  </si>
  <si>
    <t>krabice pod omítku PVC odbočná kruhová D 70mm s víčkem a svorkovnicí</t>
  </si>
  <si>
    <t>1495704758</t>
  </si>
  <si>
    <t>"předpoklad"  20</t>
  </si>
  <si>
    <t>34571563</t>
  </si>
  <si>
    <t>krabice pod omítku PVC odbočná kruhová D 100mm s víčkem a svorkovnicí</t>
  </si>
  <si>
    <t>1012839477</t>
  </si>
  <si>
    <t>"předpoklad"  10</t>
  </si>
  <si>
    <t>741112061</t>
  </si>
  <si>
    <t>Montáž krabice přístrojová zapuštěná plastová kruhová</t>
  </si>
  <si>
    <t>-264726028</t>
  </si>
  <si>
    <t>"spínače, přepínače + zásuvky jednoduché + zásuvka dvojnásobná"  (8+13+3)+12+(20+15)</t>
  </si>
  <si>
    <t>34571450</t>
  </si>
  <si>
    <t>krabice pod omítku PVC přístrojová kruhová D 70mm</t>
  </si>
  <si>
    <t>-885284996</t>
  </si>
  <si>
    <t>"spínače, přepínače"  (8+13+3)</t>
  </si>
  <si>
    <t>34571451</t>
  </si>
  <si>
    <t>krabice pod omítku PVC přístrojová kruhová D 70mm hluboká</t>
  </si>
  <si>
    <t>-418054640</t>
  </si>
  <si>
    <t>"zásuvky jednoduché"  12</t>
  </si>
  <si>
    <t>34571452</t>
  </si>
  <si>
    <t>krabice pod omítku PVC přístrojová kruhová D 70mm dvojnásobná</t>
  </si>
  <si>
    <t>-1294069665</t>
  </si>
  <si>
    <t>"zásuvka dvojnásobná"  (20+15)</t>
  </si>
  <si>
    <t>741122011</t>
  </si>
  <si>
    <t>Montáž kabel Cu bez ukončení uložený pod omítku plný kulatý 2x1,5 až 2,5 mm2 (např. CYKY)</t>
  </si>
  <si>
    <t>301541519</t>
  </si>
  <si>
    <t>"kabeláž ke svítídlům a vypínačům"  100</t>
  </si>
  <si>
    <t>34111005</t>
  </si>
  <si>
    <t>kabel instalační jádro Cu plné izolace PVC plášť PVC 450/750V (CYKY) 2x1,5mm2</t>
  </si>
  <si>
    <t>1906180776</t>
  </si>
  <si>
    <t>"kabeláž ke svítídlům"  100*1,2</t>
  </si>
  <si>
    <t>741122016</t>
  </si>
  <si>
    <t>Montáž kabel Cu bez ukončení uložený pod omítku plný kulatý 3x2,5 až 6 mm2 (např. CYKY)</t>
  </si>
  <si>
    <t>-850586790</t>
  </si>
  <si>
    <t>"kabeláž k zásuvkám a napájecím odbočným krabicím"  120</t>
  </si>
  <si>
    <t>34111036</t>
  </si>
  <si>
    <t>kabel instalační jádro Cu plné izolace PVC plášť PVC 450/750V (CYKY) 3x2,5mm2</t>
  </si>
  <si>
    <t>-1719202923</t>
  </si>
  <si>
    <t>"kabeláž k zásuvkám a napájecím odbočným krabicím"  120*1,2</t>
  </si>
  <si>
    <t>741210001R</t>
  </si>
  <si>
    <t>Kompletní výměna, montáž a dodávka bytového rozvaděče, výstroj, výzbroj, skříň, zednické přípomoce apod.</t>
  </si>
  <si>
    <t>-456183628</t>
  </si>
  <si>
    <t>741310001</t>
  </si>
  <si>
    <t>Montáž spínač nástěnný 1-jednopólový prostředí normální se zapojením vodičů</t>
  </si>
  <si>
    <t>-371859497</t>
  </si>
  <si>
    <t>34535000</t>
  </si>
  <si>
    <t>spínač kompletní, zápustný, jednopólový, řazení 1, šroubové svorky</t>
  </si>
  <si>
    <t>933805977</t>
  </si>
  <si>
    <t>741310021</t>
  </si>
  <si>
    <t>Montáž přepínač nástěnný 5-sériový prostředí normální se zapojením vodičů</t>
  </si>
  <si>
    <t>1094330780</t>
  </si>
  <si>
    <t>"normální  10x + s doutnavkou 3x"  10+3</t>
  </si>
  <si>
    <t>34535002</t>
  </si>
  <si>
    <t>přepínač sériový kompletní, zápustný, řazení 5, šroubové svorky</t>
  </si>
  <si>
    <t>629613132</t>
  </si>
  <si>
    <t>"normální  10x"  10</t>
  </si>
  <si>
    <t>34535002R</t>
  </si>
  <si>
    <t>přepínač sériový kompletní, zápustný, řazení 5, šroubové svorky, s LED doutnavkou</t>
  </si>
  <si>
    <t>-282913211</t>
  </si>
  <si>
    <t>"s doutnavkou 3x"  3</t>
  </si>
  <si>
    <t>741310024</t>
  </si>
  <si>
    <t>Montáž přepínač nástěnný 6+6 dvojitý střídavý prostředí normální se zapojením vodičů</t>
  </si>
  <si>
    <t>-1418310345</t>
  </si>
  <si>
    <t>"normální 2x + s doutnavkou 1x"  2+1</t>
  </si>
  <si>
    <t>34535007</t>
  </si>
  <si>
    <t>přepínač střídavý dvojitý kompletní, zápustný, řazení 6+6(6+1), šroubové svorky</t>
  </si>
  <si>
    <t>447336103</t>
  </si>
  <si>
    <t>"normální 2x"  2</t>
  </si>
  <si>
    <t>34535007R</t>
  </si>
  <si>
    <t>přepínač střídavý dvojitý kompletní, zápustný, řazení 6+6(6+1), šroubové svorky, s doutnavkou</t>
  </si>
  <si>
    <t>-694581839</t>
  </si>
  <si>
    <t>"s doutnavkou 1x"  1</t>
  </si>
  <si>
    <t>741311021</t>
  </si>
  <si>
    <t>Montáž přípojka sporáková s doutnavkou se zapojením vodičů</t>
  </si>
  <si>
    <t>-1688612541</t>
  </si>
  <si>
    <t>ABB.3956323</t>
  </si>
  <si>
    <t>Přípojka sporáková se signalizační doutnavkou, zapuštěná</t>
  </si>
  <si>
    <t>972656558</t>
  </si>
  <si>
    <t>741313032</t>
  </si>
  <si>
    <t>Montáž zásuvka vestavná šroubové připojení 2P se zapojením vodičů</t>
  </si>
  <si>
    <t>1563777316</t>
  </si>
  <si>
    <t>34555202</t>
  </si>
  <si>
    <t>zásuvka zápustná jednonásobná chráněná, šroubové svorky</t>
  </si>
  <si>
    <t>1305039551</t>
  </si>
  <si>
    <t>741313042</t>
  </si>
  <si>
    <t>Montáž zásuvka (polo)zapuštěná šroubové připojení 2P+PE dvojí zapojení - průběžná se zapojením vodičů</t>
  </si>
  <si>
    <t>367665962</t>
  </si>
  <si>
    <t>1389873485</t>
  </si>
  <si>
    <t>741313043</t>
  </si>
  <si>
    <t>Montáž zásuvka (polo)zapuštěná šroubové připojení 2x(2P + PE) dvojnásobná se zapojením vodičů</t>
  </si>
  <si>
    <t>831543424</t>
  </si>
  <si>
    <t>34555201</t>
  </si>
  <si>
    <t>zásuvka zápustná dvojnásobná chráněná, šroubové svorky</t>
  </si>
  <si>
    <t>-89156552</t>
  </si>
  <si>
    <t>741372002</t>
  </si>
  <si>
    <t>Montáž svítidlo LED interiérové přisazené nástěnné páskové lištové se zapojením vodičů</t>
  </si>
  <si>
    <t>2076769781</t>
  </si>
  <si>
    <t>"kuchyňská linka"  2+1</t>
  </si>
  <si>
    <t>34774013</t>
  </si>
  <si>
    <t>LED pásek 12V 10-20W/m</t>
  </si>
  <si>
    <t>-627438475</t>
  </si>
  <si>
    <t>34825020</t>
  </si>
  <si>
    <t>ALU profil rovný přisazený mléčný difuzor dl 2m na 1 pásek</t>
  </si>
  <si>
    <t>2112073062</t>
  </si>
  <si>
    <t>741372061</t>
  </si>
  <si>
    <t>Montáž svítidlo LED interiérové přisazené stropní hranaté nebo kruhové do 0,09 m2 se zapojením vodičů</t>
  </si>
  <si>
    <t>-2040206913</t>
  </si>
  <si>
    <t>"ovládání přes internet, blothtoot - 1x + 2x + 3x"  13+4+1</t>
  </si>
  <si>
    <t>34825001R1</t>
  </si>
  <si>
    <t>svítidlo interiérové stropní přisazené kruhové D 200-300mm 1300-2000lm 1x</t>
  </si>
  <si>
    <t>444847860</t>
  </si>
  <si>
    <t>"ovládání přes internet, blothtoot - 1x + 2x + 3x"  13</t>
  </si>
  <si>
    <t>34825001R2</t>
  </si>
  <si>
    <t>svítidlo interiérové stropní přisazené kruhové D 200-300mm 1300-2000lm 2x</t>
  </si>
  <si>
    <t>-281995885</t>
  </si>
  <si>
    <t>"ovládání přes internet, blothtoot - 2x"  4</t>
  </si>
  <si>
    <t>34825001R3</t>
  </si>
  <si>
    <t>svítidlo interiérové stropní přisazené kruhové D 200-300mm 1300-2000lm 3x</t>
  </si>
  <si>
    <t>868957303</t>
  </si>
  <si>
    <t>"ovládání přes internet, blothtoot - 2x"  1</t>
  </si>
  <si>
    <t>741372072</t>
  </si>
  <si>
    <t>Montáž svítidlo LED interiérové závěsné hranaté nebo kruhové do 0,09 m2 se zapojením vodičů</t>
  </si>
  <si>
    <t>657655200</t>
  </si>
  <si>
    <t>"ovládání přes internet, blothtoot - 1x"  1</t>
  </si>
  <si>
    <t>34825100</t>
  </si>
  <si>
    <t>svítidlo interiérové závěsné IP20 60W 5100lm</t>
  </si>
  <si>
    <t>1045202839</t>
  </si>
  <si>
    <t>741810002</t>
  </si>
  <si>
    <t>Celková prohlídka elektrického rozvodu a zařízení přes 100 000 do 500 000,- Kč</t>
  </si>
  <si>
    <t>1129732665</t>
  </si>
  <si>
    <t>998741122</t>
  </si>
  <si>
    <t>Přesun hmot tonážní pro silnoproud ruční v objektech v přes 6 do 12 m</t>
  </si>
  <si>
    <t>391265941</t>
  </si>
  <si>
    <t>"PSV 741 + M 46-M"  0,5</t>
  </si>
  <si>
    <t>742</t>
  </si>
  <si>
    <t>Elektroinstalace - slaboproud</t>
  </si>
  <si>
    <t>742121001R</t>
  </si>
  <si>
    <t xml:space="preserve">Kompletní dodávka a montáž slaboproudých rozvodů (intenet, TV) vč. koncových zásuvek apod. </t>
  </si>
  <si>
    <t>-402288379</t>
  </si>
  <si>
    <t>Práce a dodávky M</t>
  </si>
  <si>
    <t>46-M</t>
  </si>
  <si>
    <t>Zemní práce při extr.mont.pracích</t>
  </si>
  <si>
    <t>460941111</t>
  </si>
  <si>
    <t>Vyplnění a omítnutí rýh při elektroinstalacích ve stropech hl do 3 cm a š do 3 cm</t>
  </si>
  <si>
    <t>64</t>
  </si>
  <si>
    <t>-740761779</t>
  </si>
  <si>
    <t>460941121</t>
  </si>
  <si>
    <t>Vyplnění a omítnutí rýh při elektroinstalacích ve stropech hl přes 3 do 5 cm a š do 5 cm</t>
  </si>
  <si>
    <t>1035081280</t>
  </si>
  <si>
    <t>460941211</t>
  </si>
  <si>
    <t>Vyplnění a omítnutí rýh při elektroinstalacích ve stěnách hl do 3 cm a š do 3 cm</t>
  </si>
  <si>
    <t>720505612</t>
  </si>
  <si>
    <t>460941221</t>
  </si>
  <si>
    <t>Vyplnění a omítnutí rýh při elektroinstalacích ve stěnách hl přes 3 do 5 cm a š do 5 cm</t>
  </si>
  <si>
    <t>1725659853</t>
  </si>
  <si>
    <t>460941311</t>
  </si>
  <si>
    <t>Vyplnění a začištění rýh při elektroinstalacích v betonových podlahách a mazaninách hl do 5 cm a š do 5 cm</t>
  </si>
  <si>
    <t>1730476580</t>
  </si>
  <si>
    <t>30+30</t>
  </si>
  <si>
    <t>468094111</t>
  </si>
  <si>
    <t>Vyvrtání otvorů pro elektroinstalační krabice ve stěnách z cihel hloubky do 6 cm</t>
  </si>
  <si>
    <t>1148479442</t>
  </si>
  <si>
    <t>468094112</t>
  </si>
  <si>
    <t>Vyvrtání otvorů pro elektroinstalační krabice ve stěnách z cihel hloubky přes 6 do 9 cm</t>
  </si>
  <si>
    <t>162996709</t>
  </si>
  <si>
    <t>"předpoklad - odbočná krabice + zásuvky jednoduché + zásuvka dvojnásobná"  30+12+(20+15)</t>
  </si>
  <si>
    <t>468111121</t>
  </si>
  <si>
    <t>Frézování drážek pro vodiče ve stěnách z cihel včetně omítky do 3x3 cm</t>
  </si>
  <si>
    <t>-955675153</t>
  </si>
  <si>
    <t>468111122</t>
  </si>
  <si>
    <t>Frézování drážek pro vodiče ve stěnách z cihel včetně omítky do 5x5 cm</t>
  </si>
  <si>
    <t>44770285</t>
  </si>
  <si>
    <t>468112121</t>
  </si>
  <si>
    <t>Frézování drážek pro vodiče ve stropech z cihel včetně omítky do 3x3 cm</t>
  </si>
  <si>
    <t>37494392</t>
  </si>
  <si>
    <t>468112122</t>
  </si>
  <si>
    <t>Frézování drážek pro vodiče ve stropech z cihel včetně omítky do 5x5 cm</t>
  </si>
  <si>
    <t>-1257386491</t>
  </si>
  <si>
    <t>468113111</t>
  </si>
  <si>
    <t>Frézování drážek pro vodiče v podlahách z betonu do 3x3 cm</t>
  </si>
  <si>
    <t>1950060970</t>
  </si>
  <si>
    <t>468113112</t>
  </si>
  <si>
    <t>Frézování drážek pro vodiče v podlahách z betonu do 5x5 cm</t>
  </si>
  <si>
    <t>876352514</t>
  </si>
  <si>
    <t>19 - TOPENÍ</t>
  </si>
  <si>
    <t xml:space="preserve">    734 - Ústřední vytápění - armatury</t>
  </si>
  <si>
    <t>734</t>
  </si>
  <si>
    <t>Ústřední vytápění - armatury</t>
  </si>
  <si>
    <t>734221682</t>
  </si>
  <si>
    <t>Termostatická hlavice kapalinová PN 10 do 110°C otopných těles VK</t>
  </si>
  <si>
    <t>-321700083</t>
  </si>
  <si>
    <t>734222811</t>
  </si>
  <si>
    <t>Ventil závitový termostatický přímý G 3/8 PN 16 do 110°C s ruční hlavou chromovaný</t>
  </si>
  <si>
    <t>326416115</t>
  </si>
  <si>
    <t>"pro trubkové těleso do koupelny"  1</t>
  </si>
  <si>
    <t>735100200R</t>
  </si>
  <si>
    <t>Napojení nového na stávající potrubí, napojení nových radiátorů vč. kolen, redukcí, armatur, těsnění, ubourání stavebních kcí, zapravení, betonáží apod. - u nových osazovaných zařizovacích předmětů apod.</t>
  </si>
  <si>
    <t>1284092419</t>
  </si>
  <si>
    <t>735152373</t>
  </si>
  <si>
    <t>Otopné těleso panelové VK dvoudeskové bez přídavné přestupní plochy výška/délka 600/600 mm výkon 587 W</t>
  </si>
  <si>
    <t>-770254796</t>
  </si>
  <si>
    <t>735152377</t>
  </si>
  <si>
    <t>Otopné těleso panel VK dvoudeskové bez přídavné přestupní plochy výška/délka 600/1000 mm výkon 978 W</t>
  </si>
  <si>
    <t>-1447661516</t>
  </si>
  <si>
    <t>735160131</t>
  </si>
  <si>
    <t>Otopné těleso trubkové teplovodní výška/délka 1 500/450 mm</t>
  </si>
  <si>
    <t>1986185687</t>
  </si>
  <si>
    <t>741331075R</t>
  </si>
  <si>
    <t>Montáž termostatu vč. zapojení vodičů</t>
  </si>
  <si>
    <t>-1101837134</t>
  </si>
  <si>
    <t>6000164740R</t>
  </si>
  <si>
    <t>Ekvitermní regulátor programovatelný 7dní</t>
  </si>
  <si>
    <t>808995877</t>
  </si>
  <si>
    <t>6000164862R</t>
  </si>
  <si>
    <t>Ekvitermní čidlo pro kotle a regulátory</t>
  </si>
  <si>
    <t>706583699</t>
  </si>
  <si>
    <t>742124001R</t>
  </si>
  <si>
    <t>Montáž kabelů datových pro vnitřní rozvody vč. ukončení na svorkovnici apod.</t>
  </si>
  <si>
    <t>812918365</t>
  </si>
  <si>
    <t>34121262R</t>
  </si>
  <si>
    <t>kabel datový pro komunikaci mezi kotlem, regulací a čidlem</t>
  </si>
  <si>
    <t>1189460200</t>
  </si>
  <si>
    <t>10*1,2</t>
  </si>
  <si>
    <t>30 - NÁBYTEK</t>
  </si>
  <si>
    <t>766811111R</t>
  </si>
  <si>
    <t>1949247304</t>
  </si>
  <si>
    <t>766811112R</t>
  </si>
  <si>
    <t>1816348478</t>
  </si>
  <si>
    <t>766811113R</t>
  </si>
  <si>
    <t>-1754752957</t>
  </si>
  <si>
    <t>766811114R</t>
  </si>
  <si>
    <t>698604263</t>
  </si>
  <si>
    <t>766811115R</t>
  </si>
  <si>
    <t>1495438708</t>
  </si>
  <si>
    <t>31 - NÁBYTEK MONTÁŽ</t>
  </si>
  <si>
    <t>Montáž nábytku</t>
  </si>
  <si>
    <t>-461602538</t>
  </si>
  <si>
    <t>90 - VRN</t>
  </si>
  <si>
    <t>784191001R</t>
  </si>
  <si>
    <t>Čištění vnitřních ploch při provádění stavebních a montážních prací (každodenní úklid), závěrečný úklid po stavebních a montážních prací - společné prostory schodiště, chodby + byt</t>
  </si>
  <si>
    <t>820882804</t>
  </si>
  <si>
    <t>Vedlejší rozpočtové náklady</t>
  </si>
  <si>
    <t>Průzkumné, geodetické a projektové práce</t>
  </si>
  <si>
    <t>011514000</t>
  </si>
  <si>
    <t>Stavebně-technický průzkum</t>
  </si>
  <si>
    <t>1024</t>
  </si>
  <si>
    <t>1124177169</t>
  </si>
  <si>
    <t>"zjištění průběhu stávajících sítí, jejich stav pro možnost připojení nových sítí, případné sondy, jejich zapravení apod."  1</t>
  </si>
  <si>
    <t>013254000</t>
  </si>
  <si>
    <t>Dokumentace skutečného provedení stavby</t>
  </si>
  <si>
    <t>-809783230</t>
  </si>
  <si>
    <t>Zařízení staveniště</t>
  </si>
  <si>
    <t>032002000</t>
  </si>
  <si>
    <t>Vybavení staveniště</t>
  </si>
  <si>
    <t>-2014596600</t>
  </si>
  <si>
    <t>039002000</t>
  </si>
  <si>
    <t>Zrušení zařízení staveniště</t>
  </si>
  <si>
    <t>-1422224559</t>
  </si>
  <si>
    <t>Inženýrská činnost</t>
  </si>
  <si>
    <t>049303000R</t>
  </si>
  <si>
    <t>-16831462</t>
  </si>
  <si>
    <t>Finanční náklady</t>
  </si>
  <si>
    <t>051002000</t>
  </si>
  <si>
    <t>-2029078568</t>
  </si>
  <si>
    <t>056002000R</t>
  </si>
  <si>
    <t>-306582657</t>
  </si>
  <si>
    <t>056002001R</t>
  </si>
  <si>
    <t>104047210</t>
  </si>
  <si>
    <r>
      <t xml:space="preserve">Kuchyně L - </t>
    </r>
    <r>
      <rPr>
        <sz val="8"/>
        <rFont val="Arial CE"/>
        <charset val="238"/>
      </rPr>
      <t>specifikováno v PD bytová jednotka č. 9 Dolní Čermná 224</t>
    </r>
  </si>
  <si>
    <t>Kuchyně P - specifikováno v PD bytová jednotka č. 9 Dolní Čermná 224</t>
  </si>
  <si>
    <t>Spotřebiče L - specifikováno v PD bytová jednotka č. 9 Dolní Čermná 224</t>
  </si>
  <si>
    <t>Spotřebiče P - specifikováno v PD bytová jednotka č. 9 Dolní Čermná 224</t>
  </si>
  <si>
    <t>Kuchyně čelo - specifikováno v PD bytová jednotka č. 9 Dolní Čermná 224</t>
  </si>
  <si>
    <t>VON</t>
  </si>
  <si>
    <t>Celobarevný plakát (formát A3)</t>
  </si>
  <si>
    <t>Náklady spojené s pojištěním odpovědnosti za škodu, jak je uvedeno v návrhu smlouvy o dílo</t>
  </si>
  <si>
    <t>"Náklady spojené s pojištěním odpovědnosti za škodu, jak je uvedeno v návrhu smlouvy o dílo"  1</t>
  </si>
  <si>
    <t>"Celobarevný plakát (formát A3) v místě realizace z materiálu odolného proti povětrnostním podmínkám, instalace po celou dobu realizace projektu na viditelném místě." 1</t>
  </si>
  <si>
    <t>Náklady spojené se zřízením bankovní záruky po dobu realizace stavby, jak je uvedeno v návrhu smlouvy o dílo</t>
  </si>
  <si>
    <t>"Náklady spojené se zřízením bankovní záruky po dobu realizace stavby, jak je uvedeno v návrhu smlouvy o dílo"  1</t>
  </si>
  <si>
    <t xml:space="preserve">Náklady spojené se zřízením bankovní záruky po dobu záruční doby, jak je uvedeno v návrhu smlouvy o dílo </t>
  </si>
  <si>
    <t>"Náklady spojené se zřízením bankovní záruky po dobu záruční doby, jak je uvedeno v návrhu smlouvy o dílo "  1</t>
  </si>
  <si>
    <t>VON5</t>
  </si>
  <si>
    <t>VON4</t>
  </si>
  <si>
    <t>VON3</t>
  </si>
  <si>
    <t>VON1</t>
  </si>
  <si>
    <t>VON - Vedlejší rozpočtové náklady</t>
  </si>
  <si>
    <t xml:space="preserve">    VON1 - Průzkumné, geodetické a projektové práce</t>
  </si>
  <si>
    <t xml:space="preserve">    VON3 - Zařízení staveniště</t>
  </si>
  <si>
    <t xml:space="preserve">    VON4 - Inženýrská činnost</t>
  </si>
  <si>
    <t xml:space="preserve">    VON5 - Finanční náklady</t>
  </si>
  <si>
    <t>2024-039jk1-ZADÁNÍ</t>
  </si>
  <si>
    <t>1 (Barva skříňky: černá, Typ produktu: Koupelnový nábytek, Tvar: Hranatý, Povrch: Hladký, Druh výrobku: Skříňka pro zápustné umyvadlo, Hloubka (mm) 450, Lesk/mat: Mat, Ovládání: Soft close, Šířka (mm): 600, Výbava: Včetně umyvadla, Výška (mm): 610, Materiál umyvadla: Keramika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</si>
</sst>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  <font>
      <sz val="8"/>
      <name val="Arial CE"/>
      <charset val="238"/>
    </font>
  </fonts>
  <fills count="7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rgb="FFFFD274"/>
      </patternFill>
    </fill>
    <fill>
      <patternFill patternType="solid">
        <fgColor rgb="FFFEFAC6"/>
        <bgColor indexed="64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4" fillId="0" borderId="0" applyNumberFormat="0" applyFill="0" applyBorder="0" applyAlignment="0" applyProtection="0"/>
  </cellStyleXfs>
  <cellXfs count="228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4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4" borderId="7" xfId="0" applyFill="1" applyBorder="1" applyAlignment="1">
      <alignment vertical="center"/>
    </xf>
    <xf numFmtId="0" fontId="19" fillId="4" borderId="0" xfId="0" applyFont="1" applyFill="1" applyAlignment="1">
      <alignment horizontal="center" vertical="center"/>
    </xf>
    <xf numFmtId="0" fontId="20" fillId="0" borderId="16" xfId="0" applyFont="1" applyBorder="1" applyAlignment="1">
      <alignment horizontal="center" vertical="center" wrapText="1"/>
    </xf>
    <xf numFmtId="0" fontId="20" fillId="0" borderId="17" xfId="0" applyFont="1" applyBorder="1" applyAlignment="1">
      <alignment horizontal="center" vertical="center" wrapText="1"/>
    </xf>
    <xf numFmtId="0" fontId="20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4" fontId="21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7" fillId="0" borderId="14" xfId="0" applyNumberFormat="1" applyFont="1" applyBorder="1" applyAlignment="1">
      <alignment vertical="center"/>
    </xf>
    <xf numFmtId="4" fontId="17" fillId="0" borderId="0" xfId="0" applyNumberFormat="1" applyFont="1" applyAlignment="1">
      <alignment vertical="center"/>
    </xf>
    <xf numFmtId="166" fontId="17" fillId="0" borderId="0" xfId="0" applyNumberFormat="1" applyFont="1" applyAlignment="1">
      <alignment vertical="center"/>
    </xf>
    <xf numFmtId="4" fontId="17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4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6" fillId="0" borderId="14" xfId="0" applyNumberFormat="1" applyFont="1" applyBorder="1" applyAlignment="1">
      <alignment vertical="center"/>
    </xf>
    <xf numFmtId="4" fontId="26" fillId="0" borderId="0" xfId="0" applyNumberFormat="1" applyFont="1" applyAlignment="1">
      <alignment vertical="center"/>
    </xf>
    <xf numFmtId="166" fontId="26" fillId="0" borderId="0" xfId="0" applyNumberFormat="1" applyFont="1" applyAlignment="1">
      <alignment vertical="center"/>
    </xf>
    <xf numFmtId="4" fontId="26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6" fillId="0" borderId="19" xfId="0" applyNumberFormat="1" applyFont="1" applyBorder="1" applyAlignment="1">
      <alignment vertical="center"/>
    </xf>
    <xf numFmtId="4" fontId="26" fillId="0" borderId="20" xfId="0" applyNumberFormat="1" applyFont="1" applyBorder="1" applyAlignment="1">
      <alignment vertical="center"/>
    </xf>
    <xf numFmtId="166" fontId="26" fillId="0" borderId="20" xfId="0" applyNumberFormat="1" applyFont="1" applyBorder="1" applyAlignment="1">
      <alignment vertical="center"/>
    </xf>
    <xf numFmtId="4" fontId="26" fillId="0" borderId="21" xfId="0" applyNumberFormat="1" applyFont="1" applyBorder="1" applyAlignment="1">
      <alignment vertical="center"/>
    </xf>
    <xf numFmtId="0" fontId="27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4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9" fillId="4" borderId="0" xfId="0" applyFont="1" applyFill="1" applyAlignment="1">
      <alignment horizontal="left" vertical="center"/>
    </xf>
    <xf numFmtId="0" fontId="19" fillId="4" borderId="0" xfId="0" applyFont="1" applyFill="1" applyAlignment="1">
      <alignment horizontal="right" vertical="center"/>
    </xf>
    <xf numFmtId="0" fontId="28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19" fillId="4" borderId="16" xfId="0" applyFont="1" applyFill="1" applyBorder="1" applyAlignment="1">
      <alignment horizontal="center" vertical="center" wrapText="1"/>
    </xf>
    <xf numFmtId="0" fontId="19" fillId="4" borderId="17" xfId="0" applyFont="1" applyFill="1" applyBorder="1" applyAlignment="1">
      <alignment horizontal="center" vertical="center" wrapText="1"/>
    </xf>
    <xf numFmtId="0" fontId="19" fillId="4" borderId="18" xfId="0" applyFont="1" applyFill="1" applyBorder="1" applyAlignment="1">
      <alignment horizontal="center" vertical="center" wrapText="1"/>
    </xf>
    <xf numFmtId="4" fontId="21" fillId="0" borderId="0" xfId="0" applyNumberFormat="1" applyFont="1"/>
    <xf numFmtId="166" fontId="29" fillId="0" borderId="12" xfId="0" applyNumberFormat="1" applyFont="1" applyBorder="1"/>
    <xf numFmtId="166" fontId="29" fillId="0" borderId="13" xfId="0" applyNumberFormat="1" applyFont="1" applyBorder="1"/>
    <xf numFmtId="4" fontId="30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0" fontId="0" fillId="0" borderId="3" xfId="0" applyBorder="1" applyAlignment="1" applyProtection="1">
      <alignment vertical="center"/>
      <protection locked="0"/>
    </xf>
    <xf numFmtId="0" fontId="19" fillId="0" borderId="22" xfId="0" applyFont="1" applyBorder="1" applyAlignment="1" applyProtection="1">
      <alignment horizontal="center" vertical="center"/>
      <protection locked="0"/>
    </xf>
    <xf numFmtId="0" fontId="19" fillId="5" borderId="22" xfId="0" applyFont="1" applyFill="1" applyBorder="1" applyAlignment="1" applyProtection="1">
      <alignment horizontal="center" vertical="center"/>
      <protection locked="0"/>
    </xf>
    <xf numFmtId="49" fontId="19" fillId="0" borderId="22" xfId="0" applyNumberFormat="1" applyFont="1" applyBorder="1" applyAlignment="1" applyProtection="1">
      <alignment horizontal="left" vertical="center" wrapText="1"/>
      <protection locked="0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Alignment="1">
      <alignment horizontal="center" vertical="center"/>
    </xf>
    <xf numFmtId="166" fontId="20" fillId="0" borderId="0" xfId="0" applyNumberFormat="1" applyFont="1" applyAlignment="1">
      <alignment vertical="center"/>
    </xf>
    <xf numFmtId="166" fontId="20" fillId="0" borderId="15" xfId="0" applyNumberFormat="1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9" fillId="0" borderId="3" xfId="0" applyFont="1" applyBorder="1" applyAlignment="1">
      <alignment vertical="center"/>
    </xf>
    <xf numFmtId="0" fontId="31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14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0" fillId="0" borderId="19" xfId="0" applyFont="1" applyBorder="1" applyAlignment="1">
      <alignment vertical="center"/>
    </xf>
    <xf numFmtId="0" fontId="10" fillId="0" borderId="20" xfId="0" applyFont="1" applyBorder="1" applyAlignment="1">
      <alignment vertical="center"/>
    </xf>
    <xf numFmtId="0" fontId="10" fillId="0" borderId="21" xfId="0" applyFont="1" applyBorder="1" applyAlignment="1">
      <alignment vertical="center"/>
    </xf>
    <xf numFmtId="0" fontId="33" fillId="0" borderId="3" xfId="0" applyFont="1" applyBorder="1" applyAlignment="1">
      <alignment vertical="center"/>
    </xf>
    <xf numFmtId="0" fontId="32" fillId="0" borderId="14" xfId="0" applyFont="1" applyBorder="1" applyAlignment="1">
      <alignment horizontal="left" vertical="center"/>
    </xf>
    <xf numFmtId="0" fontId="32" fillId="0" borderId="0" xfId="0" applyFont="1" applyAlignment="1">
      <alignment horizontal="center" vertical="center"/>
    </xf>
    <xf numFmtId="0" fontId="9" fillId="0" borderId="19" xfId="0" applyFont="1" applyBorder="1" applyAlignment="1">
      <alignment vertical="center"/>
    </xf>
    <xf numFmtId="0" fontId="9" fillId="0" borderId="20" xfId="0" applyFont="1" applyBorder="1" applyAlignment="1">
      <alignment vertical="center"/>
    </xf>
    <xf numFmtId="0" fontId="9" fillId="0" borderId="21" xfId="0" applyFont="1" applyBorder="1" applyAlignment="1">
      <alignment vertical="center"/>
    </xf>
    <xf numFmtId="14" fontId="2" fillId="0" borderId="0" xfId="0" applyNumberFormat="1" applyFont="1" applyAlignment="1">
      <alignment horizontal="left" vertical="center"/>
    </xf>
    <xf numFmtId="0" fontId="2" fillId="6" borderId="0" xfId="0" applyFont="1" applyFill="1" applyAlignment="1">
      <alignment horizontal="left" vertical="center"/>
    </xf>
    <xf numFmtId="0" fontId="0" fillId="6" borderId="0" xfId="0" applyFill="1"/>
    <xf numFmtId="4" fontId="19" fillId="6" borderId="22" xfId="0" applyNumberFormat="1" applyFont="1" applyFill="1" applyBorder="1" applyAlignment="1" applyProtection="1">
      <alignment vertical="center"/>
      <protection locked="0"/>
    </xf>
    <xf numFmtId="0" fontId="12" fillId="2" borderId="0" xfId="0" applyFont="1" applyFill="1" applyAlignment="1">
      <alignment horizontal="center" vertical="center"/>
    </xf>
    <xf numFmtId="0" fontId="0" fillId="0" borderId="0" xfId="0"/>
    <xf numFmtId="16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vertical="center"/>
    </xf>
    <xf numFmtId="4" fontId="15" fillId="0" borderId="0" xfId="0" applyNumberFormat="1" applyFont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7" xfId="0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14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25" fillId="0" borderId="0" xfId="0" applyNumberFormat="1" applyFont="1" applyAlignment="1">
      <alignment vertical="center"/>
    </xf>
    <xf numFmtId="0" fontId="25" fillId="0" borderId="0" xfId="0" applyFont="1" applyAlignment="1">
      <alignment vertical="center"/>
    </xf>
    <xf numFmtId="0" fontId="24" fillId="0" borderId="0" xfId="0" applyFont="1" applyAlignment="1">
      <alignment horizontal="left" vertical="center" wrapText="1"/>
    </xf>
    <xf numFmtId="0" fontId="19" fillId="4" borderId="6" xfId="0" applyFont="1" applyFill="1" applyBorder="1" applyAlignment="1">
      <alignment horizontal="center" vertical="center"/>
    </xf>
    <xf numFmtId="0" fontId="19" fillId="4" borderId="7" xfId="0" applyFont="1" applyFill="1" applyBorder="1" applyAlignment="1">
      <alignment horizontal="left" vertical="center"/>
    </xf>
    <xf numFmtId="0" fontId="19" fillId="4" borderId="7" xfId="0" applyFont="1" applyFill="1" applyBorder="1" applyAlignment="1">
      <alignment horizontal="center" vertical="center"/>
    </xf>
    <xf numFmtId="0" fontId="19" fillId="4" borderId="8" xfId="0" applyFont="1" applyFill="1" applyBorder="1" applyAlignment="1">
      <alignment horizontal="left" vertical="center"/>
    </xf>
    <xf numFmtId="0" fontId="19" fillId="4" borderId="7" xfId="0" applyFont="1" applyFill="1" applyBorder="1" applyAlignment="1">
      <alignment horizontal="right" vertical="center"/>
    </xf>
    <xf numFmtId="4" fontId="21" fillId="0" borderId="0" xfId="0" applyNumberFormat="1" applyFont="1" applyAlignment="1">
      <alignment horizontal="right" vertical="center"/>
    </xf>
    <xf numFmtId="4" fontId="21" fillId="0" borderId="0" xfId="0" applyNumberFormat="1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9" fillId="0" borderId="0" xfId="0" applyFont="1" applyAlignment="1" applyProtection="1">
      <alignment vertical="center"/>
    </xf>
    <xf numFmtId="0" fontId="31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0" fillId="0" borderId="10" xfId="0" applyBorder="1" applyAlignment="1" applyProtection="1">
      <alignment vertical="center"/>
    </xf>
    <xf numFmtId="4" fontId="19" fillId="0" borderId="22" xfId="0" applyNumberFormat="1" applyFont="1" applyBorder="1" applyAlignment="1" applyProtection="1">
      <alignment vertical="center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/>
    </xf>
    <xf numFmtId="0" fontId="19" fillId="5" borderId="22" xfId="0" applyFont="1" applyFill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167" fontId="19" fillId="0" borderId="22" xfId="0" applyNumberFormat="1" applyFont="1" applyBorder="1" applyAlignment="1" applyProtection="1">
      <alignment vertical="center"/>
    </xf>
    <xf numFmtId="0" fontId="8" fillId="0" borderId="0" xfId="0" applyFont="1" applyProtection="1"/>
    <xf numFmtId="0" fontId="8" fillId="0" borderId="0" xfId="0" applyFont="1" applyAlignment="1" applyProtection="1">
      <alignment horizontal="left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Protection="1"/>
    <xf numFmtId="0" fontId="6" fillId="0" borderId="0" xfId="0" applyFont="1" applyAlignment="1" applyProtection="1">
      <alignment horizontal="left"/>
    </xf>
    <xf numFmtId="4" fontId="6" fillId="0" borderId="0" xfId="0" applyNumberFormat="1" applyFont="1" applyProtection="1"/>
    <xf numFmtId="0" fontId="9" fillId="0" borderId="3" xfId="0" applyFont="1" applyBorder="1" applyAlignment="1" applyProtection="1">
      <alignment vertical="center"/>
    </xf>
    <xf numFmtId="0" fontId="10" fillId="0" borderId="3" xfId="0" applyFont="1" applyBorder="1" applyAlignment="1" applyProtection="1">
      <alignment vertical="center"/>
    </xf>
    <xf numFmtId="0" fontId="0" fillId="0" borderId="9" xfId="0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4" fontId="32" fillId="0" borderId="22" xfId="0" applyNumberFormat="1" applyFont="1" applyBorder="1" applyAlignment="1" applyProtection="1">
      <alignment vertical="center"/>
    </xf>
    <xf numFmtId="0" fontId="32" fillId="0" borderId="22" xfId="0" applyFont="1" applyBorder="1" applyAlignment="1" applyProtection="1">
      <alignment horizontal="left" vertical="center" wrapText="1"/>
    </xf>
    <xf numFmtId="0" fontId="32" fillId="0" borderId="22" xfId="0" applyFont="1" applyBorder="1" applyAlignment="1" applyProtection="1">
      <alignment horizontal="center" vertical="center"/>
    </xf>
    <xf numFmtId="0" fontId="32" fillId="5" borderId="22" xfId="0" applyFont="1" applyFill="1" applyBorder="1" applyAlignment="1" applyProtection="1">
      <alignment horizontal="center" vertical="center"/>
    </xf>
    <xf numFmtId="49" fontId="32" fillId="0" borderId="22" xfId="0" applyNumberFormat="1" applyFont="1" applyBorder="1" applyAlignment="1" applyProtection="1">
      <alignment horizontal="left" vertical="center" wrapText="1"/>
    </xf>
    <xf numFmtId="0" fontId="32" fillId="0" borderId="22" xfId="0" applyFont="1" applyBorder="1" applyAlignment="1" applyProtection="1">
      <alignment horizontal="center" vertical="center" wrapText="1"/>
    </xf>
    <xf numFmtId="167" fontId="32" fillId="0" borderId="22" xfId="0" applyNumberFormat="1" applyFont="1" applyBorder="1" applyAlignment="1" applyProtection="1">
      <alignment vertical="center"/>
    </xf>
    <xf numFmtId="0" fontId="8" fillId="0" borderId="3" xfId="0" applyFont="1" applyBorder="1" applyProtection="1"/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105"/>
  <sheetViews>
    <sheetView showGridLines="0" topLeftCell="A97" workbookViewId="0">
      <selection activeCell="AI11" sqref="AI11"/>
    </sheetView>
  </sheetViews>
  <sheetFormatPr defaultRowHeight="11.2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>
      <c r="A1" s="14" t="s">
        <v>0</v>
      </c>
      <c r="AZ1" s="14" t="s">
        <v>1</v>
      </c>
      <c r="BA1" s="14" t="s">
        <v>2</v>
      </c>
      <c r="BB1" s="14" t="s">
        <v>1</v>
      </c>
      <c r="BT1" s="14" t="s">
        <v>3</v>
      </c>
      <c r="BU1" s="14" t="s">
        <v>3</v>
      </c>
      <c r="BV1" s="14" t="s">
        <v>4</v>
      </c>
    </row>
    <row r="2" spans="1:74" ht="36.950000000000003" customHeight="1">
      <c r="AR2" s="156" t="s">
        <v>5</v>
      </c>
      <c r="AS2" s="157"/>
      <c r="AT2" s="157"/>
      <c r="AU2" s="157"/>
      <c r="AV2" s="157"/>
      <c r="AW2" s="157"/>
      <c r="AX2" s="157"/>
      <c r="AY2" s="157"/>
      <c r="AZ2" s="157"/>
      <c r="BA2" s="157"/>
      <c r="BB2" s="157"/>
      <c r="BC2" s="157"/>
      <c r="BD2" s="157"/>
      <c r="BE2" s="157"/>
      <c r="BS2" s="15" t="s">
        <v>6</v>
      </c>
      <c r="BT2" s="15" t="s">
        <v>7</v>
      </c>
    </row>
    <row r="3" spans="1:74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pans="1:74" ht="24.95" customHeight="1">
      <c r="B4" s="18"/>
      <c r="D4" s="19" t="s">
        <v>9</v>
      </c>
      <c r="AR4" s="18"/>
      <c r="AS4" s="20" t="s">
        <v>10</v>
      </c>
      <c r="BS4" s="15" t="s">
        <v>11</v>
      </c>
    </row>
    <row r="5" spans="1:74" ht="12" customHeight="1">
      <c r="B5" s="18"/>
      <c r="D5" s="21" t="s">
        <v>12</v>
      </c>
      <c r="K5" s="165" t="s">
        <v>997</v>
      </c>
      <c r="L5" s="157"/>
      <c r="M5" s="157"/>
      <c r="N5" s="157"/>
      <c r="O5" s="157"/>
      <c r="P5" s="157"/>
      <c r="Q5" s="157"/>
      <c r="R5" s="157"/>
      <c r="S5" s="157"/>
      <c r="T5" s="157"/>
      <c r="U5" s="157"/>
      <c r="V5" s="157"/>
      <c r="W5" s="157"/>
      <c r="X5" s="157"/>
      <c r="Y5" s="157"/>
      <c r="Z5" s="157"/>
      <c r="AA5" s="157"/>
      <c r="AB5" s="157"/>
      <c r="AC5" s="157"/>
      <c r="AD5" s="157"/>
      <c r="AE5" s="157"/>
      <c r="AF5" s="157"/>
      <c r="AG5" s="157"/>
      <c r="AH5" s="157"/>
      <c r="AI5" s="157"/>
      <c r="AJ5" s="157"/>
      <c r="AK5" s="157"/>
      <c r="AL5" s="157"/>
      <c r="AM5" s="157"/>
      <c r="AN5" s="157"/>
      <c r="AO5" s="157"/>
      <c r="AR5" s="18"/>
      <c r="BS5" s="15" t="s">
        <v>6</v>
      </c>
    </row>
    <row r="6" spans="1:74" ht="36.950000000000003" customHeight="1">
      <c r="B6" s="18"/>
      <c r="D6" s="23" t="s">
        <v>13</v>
      </c>
      <c r="K6" s="166" t="s">
        <v>14</v>
      </c>
      <c r="L6" s="157"/>
      <c r="M6" s="157"/>
      <c r="N6" s="157"/>
      <c r="O6" s="157"/>
      <c r="P6" s="157"/>
      <c r="Q6" s="157"/>
      <c r="R6" s="157"/>
      <c r="S6" s="157"/>
      <c r="T6" s="157"/>
      <c r="U6" s="157"/>
      <c r="V6" s="157"/>
      <c r="W6" s="157"/>
      <c r="X6" s="157"/>
      <c r="Y6" s="157"/>
      <c r="Z6" s="157"/>
      <c r="AA6" s="157"/>
      <c r="AB6" s="157"/>
      <c r="AC6" s="157"/>
      <c r="AD6" s="157"/>
      <c r="AE6" s="157"/>
      <c r="AF6" s="157"/>
      <c r="AG6" s="157"/>
      <c r="AH6" s="157"/>
      <c r="AI6" s="157"/>
      <c r="AJ6" s="157"/>
      <c r="AK6" s="157"/>
      <c r="AL6" s="157"/>
      <c r="AM6" s="157"/>
      <c r="AN6" s="157"/>
      <c r="AO6" s="157"/>
      <c r="AR6" s="18"/>
      <c r="BS6" s="15" t="s">
        <v>6</v>
      </c>
    </row>
    <row r="7" spans="1:74" ht="12" customHeight="1">
      <c r="B7" s="18"/>
      <c r="D7" s="24" t="s">
        <v>15</v>
      </c>
      <c r="K7" s="22" t="s">
        <v>16</v>
      </c>
      <c r="AK7" s="24" t="s">
        <v>17</v>
      </c>
      <c r="AN7" s="22" t="s">
        <v>1</v>
      </c>
      <c r="AR7" s="18"/>
      <c r="BS7" s="15" t="s">
        <v>6</v>
      </c>
    </row>
    <row r="8" spans="1:74" ht="12" customHeight="1">
      <c r="B8" s="18"/>
      <c r="D8" s="24" t="s">
        <v>18</v>
      </c>
      <c r="K8" s="22" t="s">
        <v>19</v>
      </c>
      <c r="AK8" s="24" t="s">
        <v>20</v>
      </c>
      <c r="AN8" s="152">
        <v>45673</v>
      </c>
      <c r="AR8" s="18"/>
      <c r="BS8" s="15" t="s">
        <v>6</v>
      </c>
    </row>
    <row r="9" spans="1:74" ht="14.45" customHeight="1">
      <c r="B9" s="18"/>
      <c r="AR9" s="18"/>
      <c r="BS9" s="15" t="s">
        <v>6</v>
      </c>
    </row>
    <row r="10" spans="1:74" ht="12" customHeight="1">
      <c r="B10" s="18"/>
      <c r="D10" s="24" t="s">
        <v>21</v>
      </c>
      <c r="AK10" s="24" t="s">
        <v>22</v>
      </c>
      <c r="AN10" s="22" t="s">
        <v>23</v>
      </c>
      <c r="AR10" s="18"/>
      <c r="BS10" s="15" t="s">
        <v>6</v>
      </c>
    </row>
    <row r="11" spans="1:74" ht="18.399999999999999" customHeight="1">
      <c r="B11" s="18"/>
      <c r="E11" s="22" t="s">
        <v>24</v>
      </c>
      <c r="AK11" s="24" t="s">
        <v>25</v>
      </c>
      <c r="AN11" s="22" t="s">
        <v>1</v>
      </c>
      <c r="AR11" s="18"/>
      <c r="BS11" s="15" t="s">
        <v>6</v>
      </c>
    </row>
    <row r="12" spans="1:74" ht="6.95" customHeight="1">
      <c r="B12" s="18"/>
      <c r="AR12" s="18"/>
      <c r="BS12" s="15" t="s">
        <v>6</v>
      </c>
    </row>
    <row r="13" spans="1:74" ht="12" customHeight="1">
      <c r="B13" s="18"/>
      <c r="D13" s="24" t="s">
        <v>26</v>
      </c>
      <c r="AK13" s="24" t="s">
        <v>22</v>
      </c>
      <c r="AN13" s="153" t="s">
        <v>1</v>
      </c>
      <c r="AR13" s="18"/>
      <c r="BS13" s="15" t="s">
        <v>6</v>
      </c>
    </row>
    <row r="14" spans="1:74" ht="12.75">
      <c r="B14" s="18"/>
      <c r="E14" s="153" t="s">
        <v>27</v>
      </c>
      <c r="F14" s="154"/>
      <c r="G14" s="154"/>
      <c r="H14" s="154"/>
      <c r="I14" s="154"/>
      <c r="J14" s="154"/>
      <c r="K14" s="154"/>
      <c r="L14" s="154"/>
      <c r="M14" s="154"/>
      <c r="N14" s="154"/>
      <c r="O14" s="154"/>
      <c r="P14" s="154"/>
      <c r="Q14" s="154"/>
      <c r="R14" s="154"/>
      <c r="S14" s="154"/>
      <c r="T14" s="154"/>
      <c r="U14" s="154"/>
      <c r="V14" s="154"/>
      <c r="W14" s="154"/>
      <c r="X14" s="154"/>
      <c r="Y14" s="154"/>
      <c r="Z14" s="154"/>
      <c r="AA14" s="154"/>
      <c r="AB14" s="154"/>
      <c r="AC14" s="154"/>
      <c r="AD14" s="154"/>
      <c r="AE14" s="154"/>
      <c r="AF14" s="154"/>
      <c r="AG14" s="154"/>
      <c r="AH14" s="154"/>
      <c r="AI14" s="154"/>
      <c r="AK14" s="24" t="s">
        <v>25</v>
      </c>
      <c r="AN14" s="153" t="s">
        <v>1</v>
      </c>
      <c r="AR14" s="18"/>
      <c r="BS14" s="15" t="s">
        <v>6</v>
      </c>
    </row>
    <row r="15" spans="1:74" ht="6.95" customHeight="1">
      <c r="B15" s="18"/>
      <c r="AR15" s="18"/>
      <c r="BS15" s="15" t="s">
        <v>3</v>
      </c>
    </row>
    <row r="16" spans="1:74" ht="12" customHeight="1">
      <c r="B16" s="18"/>
      <c r="D16" s="24" t="s">
        <v>28</v>
      </c>
      <c r="AK16" s="24" t="s">
        <v>22</v>
      </c>
      <c r="AN16" s="22" t="s">
        <v>29</v>
      </c>
      <c r="AR16" s="18"/>
      <c r="BS16" s="15" t="s">
        <v>3</v>
      </c>
    </row>
    <row r="17" spans="2:71" ht="18.399999999999999" customHeight="1">
      <c r="B17" s="18"/>
      <c r="E17" s="22" t="s">
        <v>30</v>
      </c>
      <c r="AK17" s="24" t="s">
        <v>25</v>
      </c>
      <c r="AN17" s="22" t="s">
        <v>1</v>
      </c>
      <c r="AR17" s="18"/>
      <c r="BS17" s="15" t="s">
        <v>31</v>
      </c>
    </row>
    <row r="18" spans="2:71" ht="6.95" customHeight="1">
      <c r="B18" s="18"/>
      <c r="AR18" s="18"/>
      <c r="BS18" s="15" t="s">
        <v>6</v>
      </c>
    </row>
    <row r="19" spans="2:71" ht="12" customHeight="1">
      <c r="B19" s="18"/>
      <c r="D19" s="24" t="s">
        <v>32</v>
      </c>
      <c r="AK19" s="24" t="s">
        <v>22</v>
      </c>
      <c r="AN19" s="22" t="s">
        <v>33</v>
      </c>
      <c r="AR19" s="18"/>
      <c r="BS19" s="15" t="s">
        <v>6</v>
      </c>
    </row>
    <row r="20" spans="2:71" ht="18.399999999999999" customHeight="1">
      <c r="B20" s="18"/>
      <c r="E20" s="22" t="s">
        <v>34</v>
      </c>
      <c r="AK20" s="24" t="s">
        <v>25</v>
      </c>
      <c r="AN20" s="22" t="s">
        <v>1</v>
      </c>
      <c r="AR20" s="18"/>
      <c r="BS20" s="15" t="s">
        <v>31</v>
      </c>
    </row>
    <row r="21" spans="2:71" ht="6.95" customHeight="1">
      <c r="B21" s="18"/>
      <c r="AR21" s="18"/>
    </row>
    <row r="22" spans="2:71" ht="12" customHeight="1">
      <c r="B22" s="18"/>
      <c r="D22" s="24" t="s">
        <v>35</v>
      </c>
      <c r="AR22" s="18"/>
    </row>
    <row r="23" spans="2:71" ht="23.25" customHeight="1">
      <c r="B23" s="18"/>
      <c r="E23" s="167" t="s">
        <v>36</v>
      </c>
      <c r="F23" s="167"/>
      <c r="G23" s="167"/>
      <c r="H23" s="167"/>
      <c r="I23" s="167"/>
      <c r="J23" s="167"/>
      <c r="K23" s="167"/>
      <c r="L23" s="167"/>
      <c r="M23" s="167"/>
      <c r="N23" s="167"/>
      <c r="O23" s="167"/>
      <c r="P23" s="167"/>
      <c r="Q23" s="167"/>
      <c r="R23" s="167"/>
      <c r="S23" s="167"/>
      <c r="T23" s="167"/>
      <c r="U23" s="167"/>
      <c r="V23" s="167"/>
      <c r="W23" s="167"/>
      <c r="X23" s="167"/>
      <c r="Y23" s="167"/>
      <c r="Z23" s="167"/>
      <c r="AA23" s="167"/>
      <c r="AB23" s="167"/>
      <c r="AC23" s="167"/>
      <c r="AD23" s="167"/>
      <c r="AE23" s="167"/>
      <c r="AF23" s="167"/>
      <c r="AG23" s="167"/>
      <c r="AH23" s="167"/>
      <c r="AI23" s="167"/>
      <c r="AJ23" s="167"/>
      <c r="AK23" s="167"/>
      <c r="AL23" s="167"/>
      <c r="AM23" s="167"/>
      <c r="AN23" s="167"/>
      <c r="AR23" s="18"/>
    </row>
    <row r="24" spans="2:71" ht="6.95" customHeight="1">
      <c r="B24" s="18"/>
      <c r="AR24" s="18"/>
    </row>
    <row r="25" spans="2:71" ht="6.95" customHeight="1">
      <c r="B25" s="18"/>
      <c r="D25" s="26"/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6"/>
      <c r="AK25" s="26"/>
      <c r="AL25" s="26"/>
      <c r="AM25" s="26"/>
      <c r="AN25" s="26"/>
      <c r="AO25" s="26"/>
      <c r="AR25" s="18"/>
    </row>
    <row r="26" spans="2:71" s="1" customFormat="1" ht="25.9" customHeight="1">
      <c r="B26" s="27"/>
      <c r="D26" s="28" t="s">
        <v>37</v>
      </c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  <c r="AF26" s="29"/>
      <c r="AG26" s="29"/>
      <c r="AH26" s="29"/>
      <c r="AI26" s="29"/>
      <c r="AJ26" s="29"/>
      <c r="AK26" s="168">
        <f>ROUND(AG94,2)</f>
        <v>0</v>
      </c>
      <c r="AL26" s="169"/>
      <c r="AM26" s="169"/>
      <c r="AN26" s="169"/>
      <c r="AO26" s="169"/>
      <c r="AR26" s="27"/>
    </row>
    <row r="27" spans="2:71" s="1" customFormat="1" ht="6.95" customHeight="1">
      <c r="B27" s="27"/>
      <c r="AR27" s="27"/>
    </row>
    <row r="28" spans="2:71" s="1" customFormat="1" ht="12.75">
      <c r="B28" s="27"/>
      <c r="L28" s="170" t="s">
        <v>38</v>
      </c>
      <c r="M28" s="170"/>
      <c r="N28" s="170"/>
      <c r="O28" s="170"/>
      <c r="P28" s="170"/>
      <c r="W28" s="170" t="s">
        <v>39</v>
      </c>
      <c r="X28" s="170"/>
      <c r="Y28" s="170"/>
      <c r="Z28" s="170"/>
      <c r="AA28" s="170"/>
      <c r="AB28" s="170"/>
      <c r="AC28" s="170"/>
      <c r="AD28" s="170"/>
      <c r="AE28" s="170"/>
      <c r="AK28" s="170" t="s">
        <v>40</v>
      </c>
      <c r="AL28" s="170"/>
      <c r="AM28" s="170"/>
      <c r="AN28" s="170"/>
      <c r="AO28" s="170"/>
      <c r="AR28" s="27"/>
    </row>
    <row r="29" spans="2:71" s="2" customFormat="1" ht="14.45" customHeight="1">
      <c r="B29" s="31"/>
      <c r="D29" s="24" t="s">
        <v>41</v>
      </c>
      <c r="F29" s="24" t="s">
        <v>42</v>
      </c>
      <c r="L29" s="158">
        <v>0.21</v>
      </c>
      <c r="M29" s="159"/>
      <c r="N29" s="159"/>
      <c r="O29" s="159"/>
      <c r="P29" s="159"/>
      <c r="W29" s="160">
        <f>ROUND(AZ94, 2)</f>
        <v>0</v>
      </c>
      <c r="X29" s="159"/>
      <c r="Y29" s="159"/>
      <c r="Z29" s="159"/>
      <c r="AA29" s="159"/>
      <c r="AB29" s="159"/>
      <c r="AC29" s="159"/>
      <c r="AD29" s="159"/>
      <c r="AE29" s="159"/>
      <c r="AK29" s="160">
        <f>ROUND(AV94, 2)</f>
        <v>0</v>
      </c>
      <c r="AL29" s="159"/>
      <c r="AM29" s="159"/>
      <c r="AN29" s="159"/>
      <c r="AO29" s="159"/>
      <c r="AR29" s="31"/>
    </row>
    <row r="30" spans="2:71" s="2" customFormat="1" ht="14.45" customHeight="1">
      <c r="B30" s="31"/>
      <c r="F30" s="24" t="s">
        <v>43</v>
      </c>
      <c r="L30" s="158">
        <v>0.12</v>
      </c>
      <c r="M30" s="159"/>
      <c r="N30" s="159"/>
      <c r="O30" s="159"/>
      <c r="P30" s="159"/>
      <c r="W30" s="160">
        <f>ROUND(BA94, 2)</f>
        <v>0</v>
      </c>
      <c r="X30" s="159"/>
      <c r="Y30" s="159"/>
      <c r="Z30" s="159"/>
      <c r="AA30" s="159"/>
      <c r="AB30" s="159"/>
      <c r="AC30" s="159"/>
      <c r="AD30" s="159"/>
      <c r="AE30" s="159"/>
      <c r="AK30" s="160">
        <f>ROUND(AW94, 2)</f>
        <v>0</v>
      </c>
      <c r="AL30" s="159"/>
      <c r="AM30" s="159"/>
      <c r="AN30" s="159"/>
      <c r="AO30" s="159"/>
      <c r="AR30" s="31"/>
    </row>
    <row r="31" spans="2:71" s="2" customFormat="1" ht="14.45" hidden="1" customHeight="1">
      <c r="B31" s="31"/>
      <c r="F31" s="24" t="s">
        <v>44</v>
      </c>
      <c r="L31" s="158">
        <v>0.21</v>
      </c>
      <c r="M31" s="159"/>
      <c r="N31" s="159"/>
      <c r="O31" s="159"/>
      <c r="P31" s="159"/>
      <c r="W31" s="160">
        <f>ROUND(BB94, 2)</f>
        <v>0</v>
      </c>
      <c r="X31" s="159"/>
      <c r="Y31" s="159"/>
      <c r="Z31" s="159"/>
      <c r="AA31" s="159"/>
      <c r="AB31" s="159"/>
      <c r="AC31" s="159"/>
      <c r="AD31" s="159"/>
      <c r="AE31" s="159"/>
      <c r="AK31" s="160">
        <v>0</v>
      </c>
      <c r="AL31" s="159"/>
      <c r="AM31" s="159"/>
      <c r="AN31" s="159"/>
      <c r="AO31" s="159"/>
      <c r="AR31" s="31"/>
    </row>
    <row r="32" spans="2:71" s="2" customFormat="1" ht="14.45" hidden="1" customHeight="1">
      <c r="B32" s="31"/>
      <c r="F32" s="24" t="s">
        <v>45</v>
      </c>
      <c r="L32" s="158">
        <v>0.12</v>
      </c>
      <c r="M32" s="159"/>
      <c r="N32" s="159"/>
      <c r="O32" s="159"/>
      <c r="P32" s="159"/>
      <c r="W32" s="160">
        <f>ROUND(BC94, 2)</f>
        <v>0</v>
      </c>
      <c r="X32" s="159"/>
      <c r="Y32" s="159"/>
      <c r="Z32" s="159"/>
      <c r="AA32" s="159"/>
      <c r="AB32" s="159"/>
      <c r="AC32" s="159"/>
      <c r="AD32" s="159"/>
      <c r="AE32" s="159"/>
      <c r="AK32" s="160">
        <v>0</v>
      </c>
      <c r="AL32" s="159"/>
      <c r="AM32" s="159"/>
      <c r="AN32" s="159"/>
      <c r="AO32" s="159"/>
      <c r="AR32" s="31"/>
    </row>
    <row r="33" spans="2:44" s="2" customFormat="1" ht="14.45" hidden="1" customHeight="1">
      <c r="B33" s="31"/>
      <c r="F33" s="24" t="s">
        <v>46</v>
      </c>
      <c r="L33" s="158">
        <v>0</v>
      </c>
      <c r="M33" s="159"/>
      <c r="N33" s="159"/>
      <c r="O33" s="159"/>
      <c r="P33" s="159"/>
      <c r="W33" s="160">
        <f>ROUND(BD94, 2)</f>
        <v>0</v>
      </c>
      <c r="X33" s="159"/>
      <c r="Y33" s="159"/>
      <c r="Z33" s="159"/>
      <c r="AA33" s="159"/>
      <c r="AB33" s="159"/>
      <c r="AC33" s="159"/>
      <c r="AD33" s="159"/>
      <c r="AE33" s="159"/>
      <c r="AK33" s="160">
        <v>0</v>
      </c>
      <c r="AL33" s="159"/>
      <c r="AM33" s="159"/>
      <c r="AN33" s="159"/>
      <c r="AO33" s="159"/>
      <c r="AR33" s="31"/>
    </row>
    <row r="34" spans="2:44" s="1" customFormat="1" ht="6.95" customHeight="1">
      <c r="B34" s="27"/>
      <c r="AR34" s="27"/>
    </row>
    <row r="35" spans="2:44" s="1" customFormat="1" ht="25.9" customHeight="1">
      <c r="B35" s="27"/>
      <c r="C35" s="32"/>
      <c r="D35" s="33" t="s">
        <v>47</v>
      </c>
      <c r="E35" s="34"/>
      <c r="F35" s="34"/>
      <c r="G35" s="34"/>
      <c r="H35" s="34"/>
      <c r="I35" s="34"/>
      <c r="J35" s="34"/>
      <c r="K35" s="34"/>
      <c r="L35" s="34"/>
      <c r="M35" s="34"/>
      <c r="N35" s="34"/>
      <c r="O35" s="34"/>
      <c r="P35" s="34"/>
      <c r="Q35" s="34"/>
      <c r="R35" s="34"/>
      <c r="S35" s="34"/>
      <c r="T35" s="35" t="s">
        <v>48</v>
      </c>
      <c r="U35" s="34"/>
      <c r="V35" s="34"/>
      <c r="W35" s="34"/>
      <c r="X35" s="164" t="s">
        <v>49</v>
      </c>
      <c r="Y35" s="162"/>
      <c r="Z35" s="162"/>
      <c r="AA35" s="162"/>
      <c r="AB35" s="162"/>
      <c r="AC35" s="34"/>
      <c r="AD35" s="34"/>
      <c r="AE35" s="34"/>
      <c r="AF35" s="34"/>
      <c r="AG35" s="34"/>
      <c r="AH35" s="34"/>
      <c r="AI35" s="34"/>
      <c r="AJ35" s="34"/>
      <c r="AK35" s="161">
        <f>SUM(AK26:AK33)</f>
        <v>0</v>
      </c>
      <c r="AL35" s="162"/>
      <c r="AM35" s="162"/>
      <c r="AN35" s="162"/>
      <c r="AO35" s="163"/>
      <c r="AP35" s="32"/>
      <c r="AQ35" s="32"/>
      <c r="AR35" s="27"/>
    </row>
    <row r="36" spans="2:44" s="1" customFormat="1" ht="6.95" customHeight="1">
      <c r="B36" s="27"/>
      <c r="AR36" s="27"/>
    </row>
    <row r="37" spans="2:44" s="1" customFormat="1" ht="14.45" customHeight="1">
      <c r="B37" s="27"/>
      <c r="AR37" s="27"/>
    </row>
    <row r="38" spans="2:44" ht="14.45" customHeight="1">
      <c r="B38" s="18"/>
      <c r="AR38" s="18"/>
    </row>
    <row r="39" spans="2:44" ht="14.45" customHeight="1">
      <c r="B39" s="18"/>
      <c r="AR39" s="18"/>
    </row>
    <row r="40" spans="2:44" ht="14.45" customHeight="1">
      <c r="B40" s="18"/>
      <c r="AR40" s="18"/>
    </row>
    <row r="41" spans="2:44" ht="14.45" customHeight="1">
      <c r="B41" s="18"/>
      <c r="AR41" s="18"/>
    </row>
    <row r="42" spans="2:44" ht="14.45" customHeight="1">
      <c r="B42" s="18"/>
      <c r="AR42" s="18"/>
    </row>
    <row r="43" spans="2:44" ht="14.45" customHeight="1">
      <c r="B43" s="18"/>
      <c r="AR43" s="18"/>
    </row>
    <row r="44" spans="2:44" ht="14.45" customHeight="1">
      <c r="B44" s="18"/>
      <c r="AR44" s="18"/>
    </row>
    <row r="45" spans="2:44" ht="14.45" customHeight="1">
      <c r="B45" s="18"/>
      <c r="AR45" s="18"/>
    </row>
    <row r="46" spans="2:44" ht="14.45" customHeight="1">
      <c r="B46" s="18"/>
      <c r="AR46" s="18"/>
    </row>
    <row r="47" spans="2:44" ht="14.45" customHeight="1">
      <c r="B47" s="18"/>
      <c r="AR47" s="18"/>
    </row>
    <row r="48" spans="2:44" ht="14.45" customHeight="1">
      <c r="B48" s="18"/>
      <c r="AR48" s="18"/>
    </row>
    <row r="49" spans="2:44" s="1" customFormat="1" ht="14.45" customHeight="1">
      <c r="B49" s="27"/>
      <c r="D49" s="36" t="s">
        <v>50</v>
      </c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  <c r="AF49" s="37"/>
      <c r="AG49" s="37"/>
      <c r="AH49" s="36" t="s">
        <v>51</v>
      </c>
      <c r="AI49" s="37"/>
      <c r="AJ49" s="37"/>
      <c r="AK49" s="37"/>
      <c r="AL49" s="37"/>
      <c r="AM49" s="37"/>
      <c r="AN49" s="37"/>
      <c r="AO49" s="37"/>
      <c r="AR49" s="27"/>
    </row>
    <row r="50" spans="2:44">
      <c r="B50" s="18"/>
      <c r="AR50" s="18"/>
    </row>
    <row r="51" spans="2:44">
      <c r="B51" s="18"/>
      <c r="AR51" s="18"/>
    </row>
    <row r="52" spans="2:44">
      <c r="B52" s="18"/>
      <c r="AR52" s="18"/>
    </row>
    <row r="53" spans="2:44">
      <c r="B53" s="18"/>
      <c r="AR53" s="18"/>
    </row>
    <row r="54" spans="2:44">
      <c r="B54" s="18"/>
      <c r="AR54" s="18"/>
    </row>
    <row r="55" spans="2:44">
      <c r="B55" s="18"/>
      <c r="AR55" s="18"/>
    </row>
    <row r="56" spans="2:44">
      <c r="B56" s="18"/>
      <c r="AR56" s="18"/>
    </row>
    <row r="57" spans="2:44">
      <c r="B57" s="18"/>
      <c r="AR57" s="18"/>
    </row>
    <row r="58" spans="2:44">
      <c r="B58" s="18"/>
      <c r="AR58" s="18"/>
    </row>
    <row r="59" spans="2:44">
      <c r="B59" s="18"/>
      <c r="AR59" s="18"/>
    </row>
    <row r="60" spans="2:44" s="1" customFormat="1" ht="12.75">
      <c r="B60" s="27"/>
      <c r="D60" s="38" t="s">
        <v>52</v>
      </c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  <c r="P60" s="29"/>
      <c r="Q60" s="29"/>
      <c r="R60" s="29"/>
      <c r="S60" s="29"/>
      <c r="T60" s="29"/>
      <c r="U60" s="29"/>
      <c r="V60" s="38" t="s">
        <v>53</v>
      </c>
      <c r="W60" s="29"/>
      <c r="X60" s="29"/>
      <c r="Y60" s="29"/>
      <c r="Z60" s="29"/>
      <c r="AA60" s="29"/>
      <c r="AB60" s="29"/>
      <c r="AC60" s="29"/>
      <c r="AD60" s="29"/>
      <c r="AE60" s="29"/>
      <c r="AF60" s="29"/>
      <c r="AG60" s="29"/>
      <c r="AH60" s="38" t="s">
        <v>52</v>
      </c>
      <c r="AI60" s="29"/>
      <c r="AJ60" s="29"/>
      <c r="AK60" s="29"/>
      <c r="AL60" s="29"/>
      <c r="AM60" s="38" t="s">
        <v>53</v>
      </c>
      <c r="AN60" s="29"/>
      <c r="AO60" s="29"/>
      <c r="AR60" s="27"/>
    </row>
    <row r="61" spans="2:44">
      <c r="B61" s="18"/>
      <c r="AR61" s="18"/>
    </row>
    <row r="62" spans="2:44">
      <c r="B62" s="18"/>
      <c r="AR62" s="18"/>
    </row>
    <row r="63" spans="2:44">
      <c r="B63" s="18"/>
      <c r="AR63" s="18"/>
    </row>
    <row r="64" spans="2:44" s="1" customFormat="1" ht="12.75">
      <c r="B64" s="27"/>
      <c r="D64" s="36" t="s">
        <v>54</v>
      </c>
      <c r="E64" s="37"/>
      <c r="F64" s="37"/>
      <c r="G64" s="37"/>
      <c r="H64" s="37"/>
      <c r="I64" s="37"/>
      <c r="J64" s="37"/>
      <c r="K64" s="37"/>
      <c r="L64" s="37"/>
      <c r="M64" s="37"/>
      <c r="N64" s="37"/>
      <c r="O64" s="37"/>
      <c r="P64" s="37"/>
      <c r="Q64" s="37"/>
      <c r="R64" s="37"/>
      <c r="S64" s="37"/>
      <c r="T64" s="37"/>
      <c r="U64" s="37"/>
      <c r="V64" s="37"/>
      <c r="W64" s="37"/>
      <c r="X64" s="37"/>
      <c r="Y64" s="37"/>
      <c r="Z64" s="37"/>
      <c r="AA64" s="37"/>
      <c r="AB64" s="37"/>
      <c r="AC64" s="37"/>
      <c r="AD64" s="37"/>
      <c r="AE64" s="37"/>
      <c r="AF64" s="37"/>
      <c r="AG64" s="37"/>
      <c r="AH64" s="36" t="s">
        <v>55</v>
      </c>
      <c r="AI64" s="37"/>
      <c r="AJ64" s="37"/>
      <c r="AK64" s="37"/>
      <c r="AL64" s="37"/>
      <c r="AM64" s="37"/>
      <c r="AN64" s="37"/>
      <c r="AO64" s="37"/>
      <c r="AR64" s="27"/>
    </row>
    <row r="65" spans="2:44">
      <c r="B65" s="18"/>
      <c r="AR65" s="18"/>
    </row>
    <row r="66" spans="2:44">
      <c r="B66" s="18"/>
      <c r="AR66" s="18"/>
    </row>
    <row r="67" spans="2:44">
      <c r="B67" s="18"/>
      <c r="AR67" s="18"/>
    </row>
    <row r="68" spans="2:44">
      <c r="B68" s="18"/>
      <c r="AR68" s="18"/>
    </row>
    <row r="69" spans="2:44">
      <c r="B69" s="18"/>
      <c r="AR69" s="18"/>
    </row>
    <row r="70" spans="2:44">
      <c r="B70" s="18"/>
      <c r="AR70" s="18"/>
    </row>
    <row r="71" spans="2:44">
      <c r="B71" s="18"/>
      <c r="AR71" s="18"/>
    </row>
    <row r="72" spans="2:44">
      <c r="B72" s="18"/>
      <c r="AR72" s="18"/>
    </row>
    <row r="73" spans="2:44">
      <c r="B73" s="18"/>
      <c r="AR73" s="18"/>
    </row>
    <row r="74" spans="2:44">
      <c r="B74" s="18"/>
      <c r="AR74" s="18"/>
    </row>
    <row r="75" spans="2:44" s="1" customFormat="1" ht="12.75">
      <c r="B75" s="27"/>
      <c r="D75" s="38" t="s">
        <v>52</v>
      </c>
      <c r="E75" s="29"/>
      <c r="F75" s="29"/>
      <c r="G75" s="29"/>
      <c r="H75" s="29"/>
      <c r="I75" s="29"/>
      <c r="J75" s="29"/>
      <c r="K75" s="29"/>
      <c r="L75" s="29"/>
      <c r="M75" s="29"/>
      <c r="N75" s="29"/>
      <c r="O75" s="29"/>
      <c r="P75" s="29"/>
      <c r="Q75" s="29"/>
      <c r="R75" s="29"/>
      <c r="S75" s="29"/>
      <c r="T75" s="29"/>
      <c r="U75" s="29"/>
      <c r="V75" s="38" t="s">
        <v>53</v>
      </c>
      <c r="W75" s="29"/>
      <c r="X75" s="29"/>
      <c r="Y75" s="29"/>
      <c r="Z75" s="29"/>
      <c r="AA75" s="29"/>
      <c r="AB75" s="29"/>
      <c r="AC75" s="29"/>
      <c r="AD75" s="29"/>
      <c r="AE75" s="29"/>
      <c r="AF75" s="29"/>
      <c r="AG75" s="29"/>
      <c r="AH75" s="38" t="s">
        <v>52</v>
      </c>
      <c r="AI75" s="29"/>
      <c r="AJ75" s="29"/>
      <c r="AK75" s="29"/>
      <c r="AL75" s="29"/>
      <c r="AM75" s="38" t="s">
        <v>53</v>
      </c>
      <c r="AN75" s="29"/>
      <c r="AO75" s="29"/>
      <c r="AR75" s="27"/>
    </row>
    <row r="76" spans="2:44" s="1" customFormat="1">
      <c r="B76" s="27"/>
      <c r="AR76" s="27"/>
    </row>
    <row r="77" spans="2:44" s="1" customFormat="1" ht="6.95" customHeight="1"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40"/>
      <c r="M77" s="40"/>
      <c r="N77" s="40"/>
      <c r="O77" s="40"/>
      <c r="P77" s="40"/>
      <c r="Q77" s="40"/>
      <c r="R77" s="40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  <c r="AF77" s="40"/>
      <c r="AG77" s="40"/>
      <c r="AH77" s="40"/>
      <c r="AI77" s="40"/>
      <c r="AJ77" s="40"/>
      <c r="AK77" s="40"/>
      <c r="AL77" s="40"/>
      <c r="AM77" s="40"/>
      <c r="AN77" s="40"/>
      <c r="AO77" s="40"/>
      <c r="AP77" s="40"/>
      <c r="AQ77" s="40"/>
      <c r="AR77" s="27"/>
    </row>
    <row r="81" spans="1:91" s="1" customFormat="1" ht="6.95" customHeight="1"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42"/>
      <c r="M81" s="42"/>
      <c r="N81" s="42"/>
      <c r="O81" s="42"/>
      <c r="P81" s="42"/>
      <c r="Q81" s="42"/>
      <c r="R81" s="42"/>
      <c r="S81" s="42"/>
      <c r="T81" s="42"/>
      <c r="U81" s="42"/>
      <c r="V81" s="42"/>
      <c r="W81" s="42"/>
      <c r="X81" s="42"/>
      <c r="Y81" s="42"/>
      <c r="Z81" s="42"/>
      <c r="AA81" s="42"/>
      <c r="AB81" s="42"/>
      <c r="AC81" s="42"/>
      <c r="AD81" s="42"/>
      <c r="AE81" s="42"/>
      <c r="AF81" s="42"/>
      <c r="AG81" s="42"/>
      <c r="AH81" s="42"/>
      <c r="AI81" s="42"/>
      <c r="AJ81" s="42"/>
      <c r="AK81" s="42"/>
      <c r="AL81" s="42"/>
      <c r="AM81" s="42"/>
      <c r="AN81" s="42"/>
      <c r="AO81" s="42"/>
      <c r="AP81" s="42"/>
      <c r="AQ81" s="42"/>
      <c r="AR81" s="27"/>
    </row>
    <row r="82" spans="1:91" s="1" customFormat="1" ht="24.95" customHeight="1">
      <c r="B82" s="27"/>
      <c r="C82" s="19" t="s">
        <v>56</v>
      </c>
      <c r="AR82" s="27"/>
    </row>
    <row r="83" spans="1:91" s="1" customFormat="1" ht="6.95" customHeight="1">
      <c r="B83" s="27"/>
      <c r="AR83" s="27"/>
    </row>
    <row r="84" spans="1:91" s="3" customFormat="1" ht="12" customHeight="1">
      <c r="B84" s="43"/>
      <c r="C84" s="24" t="s">
        <v>12</v>
      </c>
      <c r="L84" s="3" t="str">
        <f>K5</f>
        <v>2024-039jk1-ZADÁNÍ</v>
      </c>
      <c r="AR84" s="43"/>
    </row>
    <row r="85" spans="1:91" s="4" customFormat="1" ht="36.950000000000003" customHeight="1">
      <c r="B85" s="44"/>
      <c r="C85" s="45" t="s">
        <v>13</v>
      </c>
      <c r="L85" s="181" t="str">
        <f>K6</f>
        <v>CERMNA-224-BYT-9</v>
      </c>
      <c r="M85" s="182"/>
      <c r="N85" s="182"/>
      <c r="O85" s="182"/>
      <c r="P85" s="182"/>
      <c r="Q85" s="182"/>
      <c r="R85" s="182"/>
      <c r="S85" s="182"/>
      <c r="T85" s="182"/>
      <c r="U85" s="182"/>
      <c r="V85" s="182"/>
      <c r="W85" s="182"/>
      <c r="X85" s="182"/>
      <c r="Y85" s="182"/>
      <c r="Z85" s="182"/>
      <c r="AA85" s="182"/>
      <c r="AB85" s="182"/>
      <c r="AC85" s="182"/>
      <c r="AD85" s="182"/>
      <c r="AE85" s="182"/>
      <c r="AF85" s="182"/>
      <c r="AG85" s="182"/>
      <c r="AH85" s="182"/>
      <c r="AI85" s="182"/>
      <c r="AJ85" s="182"/>
      <c r="AK85" s="182"/>
      <c r="AL85" s="182"/>
      <c r="AM85" s="182"/>
      <c r="AN85" s="182"/>
      <c r="AO85" s="182"/>
      <c r="AR85" s="44"/>
    </row>
    <row r="86" spans="1:91" s="1" customFormat="1" ht="6.95" customHeight="1">
      <c r="B86" s="27"/>
      <c r="AR86" s="27"/>
    </row>
    <row r="87" spans="1:91" s="1" customFormat="1" ht="12" customHeight="1">
      <c r="B87" s="27"/>
      <c r="C87" s="24" t="s">
        <v>18</v>
      </c>
      <c r="L87" s="46" t="str">
        <f>IF(K8="","",K8)</f>
        <v>Dolní Čermná 224, okr. Ústí n. Orlicí</v>
      </c>
      <c r="AI87" s="24" t="s">
        <v>20</v>
      </c>
      <c r="AM87" s="183">
        <f>IF(AN8= "","",AN8)</f>
        <v>45673</v>
      </c>
      <c r="AN87" s="183"/>
      <c r="AR87" s="27"/>
    </row>
    <row r="88" spans="1:91" s="1" customFormat="1" ht="6.95" customHeight="1">
      <c r="B88" s="27"/>
      <c r="AR88" s="27"/>
    </row>
    <row r="89" spans="1:91" s="1" customFormat="1" ht="15.2" customHeight="1">
      <c r="B89" s="27"/>
      <c r="C89" s="24" t="s">
        <v>21</v>
      </c>
      <c r="L89" s="3" t="str">
        <f>IF(E11= "","",E11)</f>
        <v>Dětský domov Dolní Čermná</v>
      </c>
      <c r="AI89" s="24" t="s">
        <v>28</v>
      </c>
      <c r="AM89" s="184" t="str">
        <f>IF(E17="","",E17)</f>
        <v>vs-studio s.r.o.</v>
      </c>
      <c r="AN89" s="185"/>
      <c r="AO89" s="185"/>
      <c r="AP89" s="185"/>
      <c r="AR89" s="27"/>
      <c r="AS89" s="186" t="s">
        <v>57</v>
      </c>
      <c r="AT89" s="187"/>
      <c r="AU89" s="48"/>
      <c r="AV89" s="48"/>
      <c r="AW89" s="48"/>
      <c r="AX89" s="48"/>
      <c r="AY89" s="48"/>
      <c r="AZ89" s="48"/>
      <c r="BA89" s="48"/>
      <c r="BB89" s="48"/>
      <c r="BC89" s="48"/>
      <c r="BD89" s="49"/>
    </row>
    <row r="90" spans="1:91" s="1" customFormat="1" ht="15.2" customHeight="1">
      <c r="B90" s="27"/>
      <c r="C90" s="24" t="s">
        <v>26</v>
      </c>
      <c r="L90" s="3" t="str">
        <f>IF(E14="","",E14)</f>
        <v xml:space="preserve"> </v>
      </c>
      <c r="AI90" s="24" t="s">
        <v>32</v>
      </c>
      <c r="AM90" s="184" t="str">
        <f>IF(E20="","",E20)</f>
        <v>Jaroslav Klíma</v>
      </c>
      <c r="AN90" s="185"/>
      <c r="AO90" s="185"/>
      <c r="AP90" s="185"/>
      <c r="AR90" s="27"/>
      <c r="AS90" s="188"/>
      <c r="AT90" s="189"/>
      <c r="BD90" s="51"/>
    </row>
    <row r="91" spans="1:91" s="1" customFormat="1" ht="10.9" customHeight="1">
      <c r="B91" s="27"/>
      <c r="AR91" s="27"/>
      <c r="AS91" s="188"/>
      <c r="AT91" s="189"/>
      <c r="BD91" s="51"/>
    </row>
    <row r="92" spans="1:91" s="1" customFormat="1" ht="29.25" customHeight="1">
      <c r="B92" s="27"/>
      <c r="C92" s="174" t="s">
        <v>58</v>
      </c>
      <c r="D92" s="175"/>
      <c r="E92" s="175"/>
      <c r="F92" s="175"/>
      <c r="G92" s="175"/>
      <c r="H92" s="52"/>
      <c r="I92" s="176" t="s">
        <v>59</v>
      </c>
      <c r="J92" s="175"/>
      <c r="K92" s="175"/>
      <c r="L92" s="175"/>
      <c r="M92" s="175"/>
      <c r="N92" s="175"/>
      <c r="O92" s="175"/>
      <c r="P92" s="175"/>
      <c r="Q92" s="175"/>
      <c r="R92" s="175"/>
      <c r="S92" s="175"/>
      <c r="T92" s="175"/>
      <c r="U92" s="175"/>
      <c r="V92" s="175"/>
      <c r="W92" s="175"/>
      <c r="X92" s="175"/>
      <c r="Y92" s="175"/>
      <c r="Z92" s="175"/>
      <c r="AA92" s="175"/>
      <c r="AB92" s="175"/>
      <c r="AC92" s="175"/>
      <c r="AD92" s="175"/>
      <c r="AE92" s="175"/>
      <c r="AF92" s="175"/>
      <c r="AG92" s="178" t="s">
        <v>60</v>
      </c>
      <c r="AH92" s="175"/>
      <c r="AI92" s="175"/>
      <c r="AJ92" s="175"/>
      <c r="AK92" s="175"/>
      <c r="AL92" s="175"/>
      <c r="AM92" s="175"/>
      <c r="AN92" s="176" t="s">
        <v>61</v>
      </c>
      <c r="AO92" s="175"/>
      <c r="AP92" s="177"/>
      <c r="AQ92" s="53" t="s">
        <v>62</v>
      </c>
      <c r="AR92" s="27"/>
      <c r="AS92" s="54" t="s">
        <v>63</v>
      </c>
      <c r="AT92" s="55" t="s">
        <v>64</v>
      </c>
      <c r="AU92" s="55" t="s">
        <v>65</v>
      </c>
      <c r="AV92" s="55" t="s">
        <v>66</v>
      </c>
      <c r="AW92" s="55" t="s">
        <v>67</v>
      </c>
      <c r="AX92" s="55" t="s">
        <v>68</v>
      </c>
      <c r="AY92" s="55" t="s">
        <v>69</v>
      </c>
      <c r="AZ92" s="55" t="s">
        <v>70</v>
      </c>
      <c r="BA92" s="55" t="s">
        <v>71</v>
      </c>
      <c r="BB92" s="55" t="s">
        <v>72</v>
      </c>
      <c r="BC92" s="55" t="s">
        <v>73</v>
      </c>
      <c r="BD92" s="56" t="s">
        <v>74</v>
      </c>
    </row>
    <row r="93" spans="1:91" s="1" customFormat="1" ht="10.9" customHeight="1">
      <c r="B93" s="27"/>
      <c r="AR93" s="27"/>
      <c r="AS93" s="57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9"/>
    </row>
    <row r="94" spans="1:91" s="5" customFormat="1" ht="32.450000000000003" customHeight="1">
      <c r="B94" s="58"/>
      <c r="C94" s="59" t="s">
        <v>75</v>
      </c>
      <c r="D94" s="60"/>
      <c r="E94" s="60"/>
      <c r="F94" s="60"/>
      <c r="G94" s="60"/>
      <c r="H94" s="60"/>
      <c r="I94" s="60"/>
      <c r="J94" s="60"/>
      <c r="K94" s="60"/>
      <c r="L94" s="60"/>
      <c r="M94" s="60"/>
      <c r="N94" s="60"/>
      <c r="O94" s="60"/>
      <c r="P94" s="60"/>
      <c r="Q94" s="60"/>
      <c r="R94" s="60"/>
      <c r="S94" s="60"/>
      <c r="T94" s="60"/>
      <c r="U94" s="60"/>
      <c r="V94" s="60"/>
      <c r="W94" s="60"/>
      <c r="X94" s="60"/>
      <c r="Y94" s="60"/>
      <c r="Z94" s="60"/>
      <c r="AA94" s="60"/>
      <c r="AB94" s="60"/>
      <c r="AC94" s="60"/>
      <c r="AD94" s="60"/>
      <c r="AE94" s="60"/>
      <c r="AF94" s="60"/>
      <c r="AG94" s="179">
        <f>ROUND(SUM(AG95:AG103),2)</f>
        <v>0</v>
      </c>
      <c r="AH94" s="179"/>
      <c r="AI94" s="179"/>
      <c r="AJ94" s="179"/>
      <c r="AK94" s="179"/>
      <c r="AL94" s="179"/>
      <c r="AM94" s="179"/>
      <c r="AN94" s="180">
        <f t="shared" ref="AN94:AN103" si="0">SUM(AG94,AT94)</f>
        <v>0</v>
      </c>
      <c r="AO94" s="180"/>
      <c r="AP94" s="180"/>
      <c r="AQ94" s="62" t="s">
        <v>1</v>
      </c>
      <c r="AR94" s="58"/>
      <c r="AS94" s="63">
        <f>ROUND(SUM(AS95:AS103),2)</f>
        <v>0</v>
      </c>
      <c r="AT94" s="64">
        <f t="shared" ref="AT94:AT103" si="1">ROUND(SUM(AV94:AW94),2)</f>
        <v>0</v>
      </c>
      <c r="AU94" s="65">
        <f>ROUND(SUM(AU95:AU103),5)</f>
        <v>771.22817999999995</v>
      </c>
      <c r="AV94" s="64">
        <f>ROUND(AZ94*L29,2)</f>
        <v>0</v>
      </c>
      <c r="AW94" s="64">
        <f>ROUND(BA94*L30,2)</f>
        <v>0</v>
      </c>
      <c r="AX94" s="64">
        <f>ROUND(BB94*L29,2)</f>
        <v>0</v>
      </c>
      <c r="AY94" s="64">
        <f>ROUND(BC94*L30,2)</f>
        <v>0</v>
      </c>
      <c r="AZ94" s="64">
        <f>ROUND(SUM(AZ95:AZ103),2)</f>
        <v>0</v>
      </c>
      <c r="BA94" s="64">
        <f>ROUND(SUM(BA95:BA103),2)</f>
        <v>0</v>
      </c>
      <c r="BB94" s="64">
        <f>ROUND(SUM(BB95:BB103),2)</f>
        <v>0</v>
      </c>
      <c r="BC94" s="64">
        <f>ROUND(SUM(BC95:BC103),2)</f>
        <v>0</v>
      </c>
      <c r="BD94" s="66">
        <f>ROUND(SUM(BD95:BD103),2)</f>
        <v>0</v>
      </c>
      <c r="BS94" s="67" t="s">
        <v>76</v>
      </c>
      <c r="BT94" s="67" t="s">
        <v>77</v>
      </c>
      <c r="BU94" s="68" t="s">
        <v>78</v>
      </c>
      <c r="BV94" s="67" t="s">
        <v>79</v>
      </c>
      <c r="BW94" s="67" t="s">
        <v>4</v>
      </c>
      <c r="BX94" s="67" t="s">
        <v>80</v>
      </c>
      <c r="CL94" s="67" t="s">
        <v>16</v>
      </c>
    </row>
    <row r="95" spans="1:91" s="6" customFormat="1" ht="16.5" customHeight="1">
      <c r="A95" s="69" t="s">
        <v>81</v>
      </c>
      <c r="B95" s="70"/>
      <c r="C95" s="71"/>
      <c r="D95" s="173" t="s">
        <v>82</v>
      </c>
      <c r="E95" s="173"/>
      <c r="F95" s="173"/>
      <c r="G95" s="173"/>
      <c r="H95" s="173"/>
      <c r="I95" s="72"/>
      <c r="J95" s="173" t="s">
        <v>83</v>
      </c>
      <c r="K95" s="173"/>
      <c r="L95" s="173"/>
      <c r="M95" s="173"/>
      <c r="N95" s="173"/>
      <c r="O95" s="173"/>
      <c r="P95" s="173"/>
      <c r="Q95" s="173"/>
      <c r="R95" s="173"/>
      <c r="S95" s="173"/>
      <c r="T95" s="173"/>
      <c r="U95" s="173"/>
      <c r="V95" s="173"/>
      <c r="W95" s="173"/>
      <c r="X95" s="173"/>
      <c r="Y95" s="173"/>
      <c r="Z95" s="173"/>
      <c r="AA95" s="173"/>
      <c r="AB95" s="173"/>
      <c r="AC95" s="173"/>
      <c r="AD95" s="173"/>
      <c r="AE95" s="173"/>
      <c r="AF95" s="173"/>
      <c r="AG95" s="171">
        <f>'03 - BOURÁNÍ'!J30</f>
        <v>0</v>
      </c>
      <c r="AH95" s="172"/>
      <c r="AI95" s="172"/>
      <c r="AJ95" s="172"/>
      <c r="AK95" s="172"/>
      <c r="AL95" s="172"/>
      <c r="AM95" s="172"/>
      <c r="AN95" s="171">
        <f t="shared" si="0"/>
        <v>0</v>
      </c>
      <c r="AO95" s="172"/>
      <c r="AP95" s="172"/>
      <c r="AQ95" s="73" t="s">
        <v>84</v>
      </c>
      <c r="AR95" s="70"/>
      <c r="AS95" s="74">
        <v>0</v>
      </c>
      <c r="AT95" s="75">
        <f t="shared" si="1"/>
        <v>0</v>
      </c>
      <c r="AU95" s="76">
        <f>'03 - BOURÁNÍ'!P127</f>
        <v>119.19055400000001</v>
      </c>
      <c r="AV95" s="75">
        <f>'03 - BOURÁNÍ'!J33</f>
        <v>0</v>
      </c>
      <c r="AW95" s="75">
        <f>'03 - BOURÁNÍ'!J34</f>
        <v>0</v>
      </c>
      <c r="AX95" s="75">
        <f>'03 - BOURÁNÍ'!J35</f>
        <v>0</v>
      </c>
      <c r="AY95" s="75">
        <f>'03 - BOURÁNÍ'!J36</f>
        <v>0</v>
      </c>
      <c r="AZ95" s="75">
        <f>'03 - BOURÁNÍ'!F33</f>
        <v>0</v>
      </c>
      <c r="BA95" s="75">
        <f>'03 - BOURÁNÍ'!F34</f>
        <v>0</v>
      </c>
      <c r="BB95" s="75">
        <f>'03 - BOURÁNÍ'!F35</f>
        <v>0</v>
      </c>
      <c r="BC95" s="75">
        <f>'03 - BOURÁNÍ'!F36</f>
        <v>0</v>
      </c>
      <c r="BD95" s="77">
        <f>'03 - BOURÁNÍ'!F37</f>
        <v>0</v>
      </c>
      <c r="BT95" s="78" t="s">
        <v>85</v>
      </c>
      <c r="BV95" s="78" t="s">
        <v>79</v>
      </c>
      <c r="BW95" s="78" t="s">
        <v>86</v>
      </c>
      <c r="BX95" s="78" t="s">
        <v>4</v>
      </c>
      <c r="CL95" s="78" t="s">
        <v>16</v>
      </c>
      <c r="CM95" s="78" t="s">
        <v>85</v>
      </c>
    </row>
    <row r="96" spans="1:91" s="6" customFormat="1" ht="16.5" customHeight="1">
      <c r="A96" s="69" t="s">
        <v>81</v>
      </c>
      <c r="B96" s="70"/>
      <c r="C96" s="71"/>
      <c r="D96" s="173" t="s">
        <v>87</v>
      </c>
      <c r="E96" s="173"/>
      <c r="F96" s="173"/>
      <c r="G96" s="173"/>
      <c r="H96" s="173"/>
      <c r="I96" s="72"/>
      <c r="J96" s="173" t="s">
        <v>88</v>
      </c>
      <c r="K96" s="173"/>
      <c r="L96" s="173"/>
      <c r="M96" s="173"/>
      <c r="N96" s="173"/>
      <c r="O96" s="173"/>
      <c r="P96" s="173"/>
      <c r="Q96" s="173"/>
      <c r="R96" s="173"/>
      <c r="S96" s="173"/>
      <c r="T96" s="173"/>
      <c r="U96" s="173"/>
      <c r="V96" s="173"/>
      <c r="W96" s="173"/>
      <c r="X96" s="173"/>
      <c r="Y96" s="173"/>
      <c r="Z96" s="173"/>
      <c r="AA96" s="173"/>
      <c r="AB96" s="173"/>
      <c r="AC96" s="173"/>
      <c r="AD96" s="173"/>
      <c r="AE96" s="173"/>
      <c r="AF96" s="173"/>
      <c r="AG96" s="171">
        <f>'08 - OMÍTKY, OBKLADY, POD...'!J30</f>
        <v>0</v>
      </c>
      <c r="AH96" s="172"/>
      <c r="AI96" s="172"/>
      <c r="AJ96" s="172"/>
      <c r="AK96" s="172"/>
      <c r="AL96" s="172"/>
      <c r="AM96" s="172"/>
      <c r="AN96" s="171">
        <f t="shared" si="0"/>
        <v>0</v>
      </c>
      <c r="AO96" s="172"/>
      <c r="AP96" s="172"/>
      <c r="AQ96" s="73" t="s">
        <v>84</v>
      </c>
      <c r="AR96" s="70"/>
      <c r="AS96" s="74">
        <v>0</v>
      </c>
      <c r="AT96" s="75">
        <f t="shared" si="1"/>
        <v>0</v>
      </c>
      <c r="AU96" s="76">
        <f>'08 - OMÍTKY, OBKLADY, POD...'!P126</f>
        <v>375.09832</v>
      </c>
      <c r="AV96" s="75">
        <f>'08 - OMÍTKY, OBKLADY, POD...'!J33</f>
        <v>0</v>
      </c>
      <c r="AW96" s="75">
        <f>'08 - OMÍTKY, OBKLADY, POD...'!J34</f>
        <v>0</v>
      </c>
      <c r="AX96" s="75">
        <f>'08 - OMÍTKY, OBKLADY, POD...'!J35</f>
        <v>0</v>
      </c>
      <c r="AY96" s="75">
        <f>'08 - OMÍTKY, OBKLADY, POD...'!J36</f>
        <v>0</v>
      </c>
      <c r="AZ96" s="75">
        <f>'08 - OMÍTKY, OBKLADY, POD...'!F33</f>
        <v>0</v>
      </c>
      <c r="BA96" s="75">
        <f>'08 - OMÍTKY, OBKLADY, POD...'!F34</f>
        <v>0</v>
      </c>
      <c r="BB96" s="75">
        <f>'08 - OMÍTKY, OBKLADY, POD...'!F35</f>
        <v>0</v>
      </c>
      <c r="BC96" s="75">
        <f>'08 - OMÍTKY, OBKLADY, POD...'!F36</f>
        <v>0</v>
      </c>
      <c r="BD96" s="77">
        <f>'08 - OMÍTKY, OBKLADY, POD...'!F37</f>
        <v>0</v>
      </c>
      <c r="BT96" s="78" t="s">
        <v>85</v>
      </c>
      <c r="BV96" s="78" t="s">
        <v>79</v>
      </c>
      <c r="BW96" s="78" t="s">
        <v>89</v>
      </c>
      <c r="BX96" s="78" t="s">
        <v>4</v>
      </c>
      <c r="CL96" s="78" t="s">
        <v>16</v>
      </c>
      <c r="CM96" s="78" t="s">
        <v>85</v>
      </c>
    </row>
    <row r="97" spans="1:91" s="6" customFormat="1" ht="16.5" customHeight="1">
      <c r="A97" s="69" t="s">
        <v>81</v>
      </c>
      <c r="B97" s="70"/>
      <c r="C97" s="71"/>
      <c r="D97" s="173" t="s">
        <v>90</v>
      </c>
      <c r="E97" s="173"/>
      <c r="F97" s="173"/>
      <c r="G97" s="173"/>
      <c r="H97" s="173"/>
      <c r="I97" s="72"/>
      <c r="J97" s="173" t="s">
        <v>91</v>
      </c>
      <c r="K97" s="173"/>
      <c r="L97" s="173"/>
      <c r="M97" s="173"/>
      <c r="N97" s="173"/>
      <c r="O97" s="173"/>
      <c r="P97" s="173"/>
      <c r="Q97" s="173"/>
      <c r="R97" s="173"/>
      <c r="S97" s="173"/>
      <c r="T97" s="173"/>
      <c r="U97" s="173"/>
      <c r="V97" s="173"/>
      <c r="W97" s="173"/>
      <c r="X97" s="173"/>
      <c r="Y97" s="173"/>
      <c r="Z97" s="173"/>
      <c r="AA97" s="173"/>
      <c r="AB97" s="173"/>
      <c r="AC97" s="173"/>
      <c r="AD97" s="173"/>
      <c r="AE97" s="173"/>
      <c r="AF97" s="173"/>
      <c r="AG97" s="171">
        <f>'10 - DVEŘE, OKNA'!J30</f>
        <v>0</v>
      </c>
      <c r="AH97" s="172"/>
      <c r="AI97" s="172"/>
      <c r="AJ97" s="172"/>
      <c r="AK97" s="172"/>
      <c r="AL97" s="172"/>
      <c r="AM97" s="172"/>
      <c r="AN97" s="171">
        <f t="shared" si="0"/>
        <v>0</v>
      </c>
      <c r="AO97" s="172"/>
      <c r="AP97" s="172"/>
      <c r="AQ97" s="73" t="s">
        <v>84</v>
      </c>
      <c r="AR97" s="70"/>
      <c r="AS97" s="74">
        <v>0</v>
      </c>
      <c r="AT97" s="75">
        <f t="shared" si="1"/>
        <v>0</v>
      </c>
      <c r="AU97" s="76">
        <f>'10 - DVEŘE, OKNA'!P118</f>
        <v>64.093679999999992</v>
      </c>
      <c r="AV97" s="75">
        <f>'10 - DVEŘE, OKNA'!J33</f>
        <v>0</v>
      </c>
      <c r="AW97" s="75">
        <f>'10 - DVEŘE, OKNA'!J34</f>
        <v>0</v>
      </c>
      <c r="AX97" s="75">
        <f>'10 - DVEŘE, OKNA'!J35</f>
        <v>0</v>
      </c>
      <c r="AY97" s="75">
        <f>'10 - DVEŘE, OKNA'!J36</f>
        <v>0</v>
      </c>
      <c r="AZ97" s="75">
        <f>'10 - DVEŘE, OKNA'!F33</f>
        <v>0</v>
      </c>
      <c r="BA97" s="75">
        <f>'10 - DVEŘE, OKNA'!F34</f>
        <v>0</v>
      </c>
      <c r="BB97" s="75">
        <f>'10 - DVEŘE, OKNA'!F35</f>
        <v>0</v>
      </c>
      <c r="BC97" s="75">
        <f>'10 - DVEŘE, OKNA'!F36</f>
        <v>0</v>
      </c>
      <c r="BD97" s="77">
        <f>'10 - DVEŘE, OKNA'!F37</f>
        <v>0</v>
      </c>
      <c r="BT97" s="78" t="s">
        <v>85</v>
      </c>
      <c r="BV97" s="78" t="s">
        <v>79</v>
      </c>
      <c r="BW97" s="78" t="s">
        <v>92</v>
      </c>
      <c r="BX97" s="78" t="s">
        <v>4</v>
      </c>
      <c r="CL97" s="78" t="s">
        <v>16</v>
      </c>
      <c r="CM97" s="78" t="s">
        <v>85</v>
      </c>
    </row>
    <row r="98" spans="1:91" s="6" customFormat="1" ht="16.5" customHeight="1">
      <c r="A98" s="69" t="s">
        <v>81</v>
      </c>
      <c r="B98" s="70"/>
      <c r="C98" s="71"/>
      <c r="D98" s="173" t="s">
        <v>93</v>
      </c>
      <c r="E98" s="173"/>
      <c r="F98" s="173"/>
      <c r="G98" s="173"/>
      <c r="H98" s="173"/>
      <c r="I98" s="72"/>
      <c r="J98" s="173" t="s">
        <v>94</v>
      </c>
      <c r="K98" s="173"/>
      <c r="L98" s="173"/>
      <c r="M98" s="173"/>
      <c r="N98" s="173"/>
      <c r="O98" s="173"/>
      <c r="P98" s="173"/>
      <c r="Q98" s="173"/>
      <c r="R98" s="173"/>
      <c r="S98" s="173"/>
      <c r="T98" s="173"/>
      <c r="U98" s="173"/>
      <c r="V98" s="173"/>
      <c r="W98" s="173"/>
      <c r="X98" s="173"/>
      <c r="Y98" s="173"/>
      <c r="Z98" s="173"/>
      <c r="AA98" s="173"/>
      <c r="AB98" s="173"/>
      <c r="AC98" s="173"/>
      <c r="AD98" s="173"/>
      <c r="AE98" s="173"/>
      <c r="AF98" s="173"/>
      <c r="AG98" s="171">
        <f>'13 - ZTI, VZT, ZAŘIZOVÁKY'!J30</f>
        <v>0</v>
      </c>
      <c r="AH98" s="172"/>
      <c r="AI98" s="172"/>
      <c r="AJ98" s="172"/>
      <c r="AK98" s="172"/>
      <c r="AL98" s="172"/>
      <c r="AM98" s="172"/>
      <c r="AN98" s="171">
        <f t="shared" si="0"/>
        <v>0</v>
      </c>
      <c r="AO98" s="172"/>
      <c r="AP98" s="172"/>
      <c r="AQ98" s="73" t="s">
        <v>84</v>
      </c>
      <c r="AR98" s="70"/>
      <c r="AS98" s="74">
        <v>0</v>
      </c>
      <c r="AT98" s="75">
        <f t="shared" si="1"/>
        <v>0</v>
      </c>
      <c r="AU98" s="76">
        <f>'13 - ZTI, VZT, ZAŘIZOVÁKY'!P123</f>
        <v>19.965129999999998</v>
      </c>
      <c r="AV98" s="75">
        <f>'13 - ZTI, VZT, ZAŘIZOVÁKY'!J33</f>
        <v>0</v>
      </c>
      <c r="AW98" s="75">
        <f>'13 - ZTI, VZT, ZAŘIZOVÁKY'!J34</f>
        <v>0</v>
      </c>
      <c r="AX98" s="75">
        <f>'13 - ZTI, VZT, ZAŘIZOVÁKY'!J35</f>
        <v>0</v>
      </c>
      <c r="AY98" s="75">
        <f>'13 - ZTI, VZT, ZAŘIZOVÁKY'!J36</f>
        <v>0</v>
      </c>
      <c r="AZ98" s="75">
        <f>'13 - ZTI, VZT, ZAŘIZOVÁKY'!F33</f>
        <v>0</v>
      </c>
      <c r="BA98" s="75">
        <f>'13 - ZTI, VZT, ZAŘIZOVÁKY'!F34</f>
        <v>0</v>
      </c>
      <c r="BB98" s="75">
        <f>'13 - ZTI, VZT, ZAŘIZOVÁKY'!F35</f>
        <v>0</v>
      </c>
      <c r="BC98" s="75">
        <f>'13 - ZTI, VZT, ZAŘIZOVÁKY'!F36</f>
        <v>0</v>
      </c>
      <c r="BD98" s="77">
        <f>'13 - ZTI, VZT, ZAŘIZOVÁKY'!F37</f>
        <v>0</v>
      </c>
      <c r="BT98" s="78" t="s">
        <v>85</v>
      </c>
      <c r="BV98" s="78" t="s">
        <v>79</v>
      </c>
      <c r="BW98" s="78" t="s">
        <v>95</v>
      </c>
      <c r="BX98" s="78" t="s">
        <v>4</v>
      </c>
      <c r="CL98" s="78" t="s">
        <v>16</v>
      </c>
      <c r="CM98" s="78" t="s">
        <v>85</v>
      </c>
    </row>
    <row r="99" spans="1:91" s="6" customFormat="1" ht="16.5" customHeight="1">
      <c r="A99" s="69" t="s">
        <v>81</v>
      </c>
      <c r="B99" s="70"/>
      <c r="C99" s="71"/>
      <c r="D99" s="173" t="s">
        <v>96</v>
      </c>
      <c r="E99" s="173"/>
      <c r="F99" s="173"/>
      <c r="G99" s="173"/>
      <c r="H99" s="173"/>
      <c r="I99" s="72"/>
      <c r="J99" s="173" t="s">
        <v>97</v>
      </c>
      <c r="K99" s="173"/>
      <c r="L99" s="173"/>
      <c r="M99" s="173"/>
      <c r="N99" s="173"/>
      <c r="O99" s="173"/>
      <c r="P99" s="173"/>
      <c r="Q99" s="173"/>
      <c r="R99" s="173"/>
      <c r="S99" s="173"/>
      <c r="T99" s="173"/>
      <c r="U99" s="173"/>
      <c r="V99" s="173"/>
      <c r="W99" s="173"/>
      <c r="X99" s="173"/>
      <c r="Y99" s="173"/>
      <c r="Z99" s="173"/>
      <c r="AA99" s="173"/>
      <c r="AB99" s="173"/>
      <c r="AC99" s="173"/>
      <c r="AD99" s="173"/>
      <c r="AE99" s="173"/>
      <c r="AF99" s="173"/>
      <c r="AG99" s="171">
        <f>'17 - ELEKTRO'!J30</f>
        <v>0</v>
      </c>
      <c r="AH99" s="172"/>
      <c r="AI99" s="172"/>
      <c r="AJ99" s="172"/>
      <c r="AK99" s="172"/>
      <c r="AL99" s="172"/>
      <c r="AM99" s="172"/>
      <c r="AN99" s="171">
        <f t="shared" si="0"/>
        <v>0</v>
      </c>
      <c r="AO99" s="172"/>
      <c r="AP99" s="172"/>
      <c r="AQ99" s="73" t="s">
        <v>84</v>
      </c>
      <c r="AR99" s="70"/>
      <c r="AS99" s="74">
        <v>0</v>
      </c>
      <c r="AT99" s="75">
        <f t="shared" si="1"/>
        <v>0</v>
      </c>
      <c r="AU99" s="76">
        <f>'17 - ELEKTRO'!P121</f>
        <v>167.6865</v>
      </c>
      <c r="AV99" s="75">
        <f>'17 - ELEKTRO'!J33</f>
        <v>0</v>
      </c>
      <c r="AW99" s="75">
        <f>'17 - ELEKTRO'!J34</f>
        <v>0</v>
      </c>
      <c r="AX99" s="75">
        <f>'17 - ELEKTRO'!J35</f>
        <v>0</v>
      </c>
      <c r="AY99" s="75">
        <f>'17 - ELEKTRO'!J36</f>
        <v>0</v>
      </c>
      <c r="AZ99" s="75">
        <f>'17 - ELEKTRO'!F33</f>
        <v>0</v>
      </c>
      <c r="BA99" s="75">
        <f>'17 - ELEKTRO'!F34</f>
        <v>0</v>
      </c>
      <c r="BB99" s="75">
        <f>'17 - ELEKTRO'!F35</f>
        <v>0</v>
      </c>
      <c r="BC99" s="75">
        <f>'17 - ELEKTRO'!F36</f>
        <v>0</v>
      </c>
      <c r="BD99" s="77">
        <f>'17 - ELEKTRO'!F37</f>
        <v>0</v>
      </c>
      <c r="BT99" s="78" t="s">
        <v>85</v>
      </c>
      <c r="BV99" s="78" t="s">
        <v>79</v>
      </c>
      <c r="BW99" s="78" t="s">
        <v>98</v>
      </c>
      <c r="BX99" s="78" t="s">
        <v>4</v>
      </c>
      <c r="CL99" s="78" t="s">
        <v>16</v>
      </c>
      <c r="CM99" s="78" t="s">
        <v>85</v>
      </c>
    </row>
    <row r="100" spans="1:91" s="6" customFormat="1" ht="16.5" customHeight="1">
      <c r="A100" s="69" t="s">
        <v>81</v>
      </c>
      <c r="B100" s="70"/>
      <c r="C100" s="71"/>
      <c r="D100" s="173" t="s">
        <v>99</v>
      </c>
      <c r="E100" s="173"/>
      <c r="F100" s="173"/>
      <c r="G100" s="173"/>
      <c r="H100" s="173"/>
      <c r="I100" s="72"/>
      <c r="J100" s="173" t="s">
        <v>100</v>
      </c>
      <c r="K100" s="173"/>
      <c r="L100" s="173"/>
      <c r="M100" s="173"/>
      <c r="N100" s="173"/>
      <c r="O100" s="173"/>
      <c r="P100" s="173"/>
      <c r="Q100" s="173"/>
      <c r="R100" s="173"/>
      <c r="S100" s="173"/>
      <c r="T100" s="173"/>
      <c r="U100" s="173"/>
      <c r="V100" s="173"/>
      <c r="W100" s="173"/>
      <c r="X100" s="173"/>
      <c r="Y100" s="173"/>
      <c r="Z100" s="173"/>
      <c r="AA100" s="173"/>
      <c r="AB100" s="173"/>
      <c r="AC100" s="173"/>
      <c r="AD100" s="173"/>
      <c r="AE100" s="173"/>
      <c r="AF100" s="173"/>
      <c r="AG100" s="171">
        <f>'19 - TOPENÍ'!J30</f>
        <v>0</v>
      </c>
      <c r="AH100" s="172"/>
      <c r="AI100" s="172"/>
      <c r="AJ100" s="172"/>
      <c r="AK100" s="172"/>
      <c r="AL100" s="172"/>
      <c r="AM100" s="172"/>
      <c r="AN100" s="171">
        <f t="shared" si="0"/>
        <v>0</v>
      </c>
      <c r="AO100" s="172"/>
      <c r="AP100" s="172"/>
      <c r="AQ100" s="73" t="s">
        <v>84</v>
      </c>
      <c r="AR100" s="70"/>
      <c r="AS100" s="74">
        <v>0</v>
      </c>
      <c r="AT100" s="75">
        <f t="shared" si="1"/>
        <v>0</v>
      </c>
      <c r="AU100" s="76">
        <f>'19 - TOPENÍ'!P121</f>
        <v>3.9199999999999995</v>
      </c>
      <c r="AV100" s="75">
        <f>'19 - TOPENÍ'!J33</f>
        <v>0</v>
      </c>
      <c r="AW100" s="75">
        <f>'19 - TOPENÍ'!J34</f>
        <v>0</v>
      </c>
      <c r="AX100" s="75">
        <f>'19 - TOPENÍ'!J35</f>
        <v>0</v>
      </c>
      <c r="AY100" s="75">
        <f>'19 - TOPENÍ'!J36</f>
        <v>0</v>
      </c>
      <c r="AZ100" s="75">
        <f>'19 - TOPENÍ'!F33</f>
        <v>0</v>
      </c>
      <c r="BA100" s="75">
        <f>'19 - TOPENÍ'!F34</f>
        <v>0</v>
      </c>
      <c r="BB100" s="75">
        <f>'19 - TOPENÍ'!F35</f>
        <v>0</v>
      </c>
      <c r="BC100" s="75">
        <f>'19 - TOPENÍ'!F36</f>
        <v>0</v>
      </c>
      <c r="BD100" s="77">
        <f>'19 - TOPENÍ'!F37</f>
        <v>0</v>
      </c>
      <c r="BT100" s="78" t="s">
        <v>85</v>
      </c>
      <c r="BV100" s="78" t="s">
        <v>79</v>
      </c>
      <c r="BW100" s="78" t="s">
        <v>101</v>
      </c>
      <c r="BX100" s="78" t="s">
        <v>4</v>
      </c>
      <c r="CL100" s="78" t="s">
        <v>16</v>
      </c>
      <c r="CM100" s="78" t="s">
        <v>85</v>
      </c>
    </row>
    <row r="101" spans="1:91" s="6" customFormat="1" ht="16.5" customHeight="1">
      <c r="A101" s="69" t="s">
        <v>81</v>
      </c>
      <c r="B101" s="70"/>
      <c r="C101" s="71"/>
      <c r="D101" s="173" t="s">
        <v>102</v>
      </c>
      <c r="E101" s="173"/>
      <c r="F101" s="173"/>
      <c r="G101" s="173"/>
      <c r="H101" s="173"/>
      <c r="I101" s="72"/>
      <c r="J101" s="173" t="s">
        <v>103</v>
      </c>
      <c r="K101" s="173"/>
      <c r="L101" s="173"/>
      <c r="M101" s="173"/>
      <c r="N101" s="173"/>
      <c r="O101" s="173"/>
      <c r="P101" s="173"/>
      <c r="Q101" s="173"/>
      <c r="R101" s="173"/>
      <c r="S101" s="173"/>
      <c r="T101" s="173"/>
      <c r="U101" s="173"/>
      <c r="V101" s="173"/>
      <c r="W101" s="173"/>
      <c r="X101" s="173"/>
      <c r="Y101" s="173"/>
      <c r="Z101" s="173"/>
      <c r="AA101" s="173"/>
      <c r="AB101" s="173"/>
      <c r="AC101" s="173"/>
      <c r="AD101" s="173"/>
      <c r="AE101" s="173"/>
      <c r="AF101" s="173"/>
      <c r="AG101" s="171">
        <f>'30 - NÁBYTEK'!J30</f>
        <v>0</v>
      </c>
      <c r="AH101" s="172"/>
      <c r="AI101" s="172"/>
      <c r="AJ101" s="172"/>
      <c r="AK101" s="172"/>
      <c r="AL101" s="172"/>
      <c r="AM101" s="172"/>
      <c r="AN101" s="171">
        <f t="shared" si="0"/>
        <v>0</v>
      </c>
      <c r="AO101" s="172"/>
      <c r="AP101" s="172"/>
      <c r="AQ101" s="73" t="s">
        <v>84</v>
      </c>
      <c r="AR101" s="70"/>
      <c r="AS101" s="74">
        <v>0</v>
      </c>
      <c r="AT101" s="75">
        <f t="shared" si="1"/>
        <v>0</v>
      </c>
      <c r="AU101" s="76">
        <f>'30 - NÁBYTEK'!P118</f>
        <v>1.25</v>
      </c>
      <c r="AV101" s="75">
        <f>'30 - NÁBYTEK'!J33</f>
        <v>0</v>
      </c>
      <c r="AW101" s="75">
        <f>'30 - NÁBYTEK'!J34</f>
        <v>0</v>
      </c>
      <c r="AX101" s="75">
        <f>'30 - NÁBYTEK'!J35</f>
        <v>0</v>
      </c>
      <c r="AY101" s="75">
        <f>'30 - NÁBYTEK'!J36</f>
        <v>0</v>
      </c>
      <c r="AZ101" s="75">
        <f>'30 - NÁBYTEK'!F33</f>
        <v>0</v>
      </c>
      <c r="BA101" s="75">
        <f>'30 - NÁBYTEK'!F34</f>
        <v>0</v>
      </c>
      <c r="BB101" s="75">
        <f>'30 - NÁBYTEK'!F35</f>
        <v>0</v>
      </c>
      <c r="BC101" s="75">
        <f>'30 - NÁBYTEK'!F36</f>
        <v>0</v>
      </c>
      <c r="BD101" s="77">
        <f>'30 - NÁBYTEK'!F37</f>
        <v>0</v>
      </c>
      <c r="BT101" s="78" t="s">
        <v>85</v>
      </c>
      <c r="BV101" s="78" t="s">
        <v>79</v>
      </c>
      <c r="BW101" s="78" t="s">
        <v>104</v>
      </c>
      <c r="BX101" s="78" t="s">
        <v>4</v>
      </c>
      <c r="CL101" s="78" t="s">
        <v>16</v>
      </c>
      <c r="CM101" s="78" t="s">
        <v>85</v>
      </c>
    </row>
    <row r="102" spans="1:91" s="6" customFormat="1" ht="16.5" customHeight="1">
      <c r="A102" s="69" t="s">
        <v>81</v>
      </c>
      <c r="B102" s="70"/>
      <c r="C102" s="71"/>
      <c r="D102" s="173" t="s">
        <v>105</v>
      </c>
      <c r="E102" s="173"/>
      <c r="F102" s="173"/>
      <c r="G102" s="173"/>
      <c r="H102" s="173"/>
      <c r="I102" s="72"/>
      <c r="J102" s="173" t="s">
        <v>106</v>
      </c>
      <c r="K102" s="173"/>
      <c r="L102" s="173"/>
      <c r="M102" s="173"/>
      <c r="N102" s="173"/>
      <c r="O102" s="173"/>
      <c r="P102" s="173"/>
      <c r="Q102" s="173"/>
      <c r="R102" s="173"/>
      <c r="S102" s="173"/>
      <c r="T102" s="173"/>
      <c r="U102" s="173"/>
      <c r="V102" s="173"/>
      <c r="W102" s="173"/>
      <c r="X102" s="173"/>
      <c r="Y102" s="173"/>
      <c r="Z102" s="173"/>
      <c r="AA102" s="173"/>
      <c r="AB102" s="173"/>
      <c r="AC102" s="173"/>
      <c r="AD102" s="173"/>
      <c r="AE102" s="173"/>
      <c r="AF102" s="173"/>
      <c r="AG102" s="171">
        <f>'31 - NÁBYTEK MONTÁŽ'!J30</f>
        <v>0</v>
      </c>
      <c r="AH102" s="172"/>
      <c r="AI102" s="172"/>
      <c r="AJ102" s="172"/>
      <c r="AK102" s="172"/>
      <c r="AL102" s="172"/>
      <c r="AM102" s="172"/>
      <c r="AN102" s="171">
        <f t="shared" si="0"/>
        <v>0</v>
      </c>
      <c r="AO102" s="172"/>
      <c r="AP102" s="172"/>
      <c r="AQ102" s="73" t="s">
        <v>84</v>
      </c>
      <c r="AR102" s="70"/>
      <c r="AS102" s="74">
        <v>0</v>
      </c>
      <c r="AT102" s="75">
        <f t="shared" si="1"/>
        <v>0</v>
      </c>
      <c r="AU102" s="76">
        <f>'31 - NÁBYTEK MONTÁŽ'!P118</f>
        <v>20</v>
      </c>
      <c r="AV102" s="75">
        <f>'31 - NÁBYTEK MONTÁŽ'!J33</f>
        <v>0</v>
      </c>
      <c r="AW102" s="75">
        <f>'31 - NÁBYTEK MONTÁŽ'!J34</f>
        <v>0</v>
      </c>
      <c r="AX102" s="75">
        <f>'31 - NÁBYTEK MONTÁŽ'!J35</f>
        <v>0</v>
      </c>
      <c r="AY102" s="75">
        <f>'31 - NÁBYTEK MONTÁŽ'!J36</f>
        <v>0</v>
      </c>
      <c r="AZ102" s="75">
        <f>'31 - NÁBYTEK MONTÁŽ'!F33</f>
        <v>0</v>
      </c>
      <c r="BA102" s="75">
        <f>'31 - NÁBYTEK MONTÁŽ'!F34</f>
        <v>0</v>
      </c>
      <c r="BB102" s="75">
        <f>'31 - NÁBYTEK MONTÁŽ'!F35</f>
        <v>0</v>
      </c>
      <c r="BC102" s="75">
        <f>'31 - NÁBYTEK MONTÁŽ'!F36</f>
        <v>0</v>
      </c>
      <c r="BD102" s="77">
        <f>'31 - NÁBYTEK MONTÁŽ'!F37</f>
        <v>0</v>
      </c>
      <c r="BT102" s="78" t="s">
        <v>85</v>
      </c>
      <c r="BV102" s="78" t="s">
        <v>79</v>
      </c>
      <c r="BW102" s="78" t="s">
        <v>107</v>
      </c>
      <c r="BX102" s="78" t="s">
        <v>4</v>
      </c>
      <c r="CL102" s="78" t="s">
        <v>16</v>
      </c>
      <c r="CM102" s="78" t="s">
        <v>108</v>
      </c>
    </row>
    <row r="103" spans="1:91" s="6" customFormat="1" ht="16.5" customHeight="1">
      <c r="A103" s="69" t="s">
        <v>81</v>
      </c>
      <c r="B103" s="70"/>
      <c r="C103" s="71"/>
      <c r="D103" s="173" t="s">
        <v>109</v>
      </c>
      <c r="E103" s="173"/>
      <c r="F103" s="173"/>
      <c r="G103" s="173"/>
      <c r="H103" s="173"/>
      <c r="I103" s="72"/>
      <c r="J103" s="173" t="s">
        <v>979</v>
      </c>
      <c r="K103" s="173"/>
      <c r="L103" s="173"/>
      <c r="M103" s="173"/>
      <c r="N103" s="173"/>
      <c r="O103" s="173"/>
      <c r="P103" s="173"/>
      <c r="Q103" s="173"/>
      <c r="R103" s="173"/>
      <c r="S103" s="173"/>
      <c r="T103" s="173"/>
      <c r="U103" s="173"/>
      <c r="V103" s="173"/>
      <c r="W103" s="173"/>
      <c r="X103" s="173"/>
      <c r="Y103" s="173"/>
      <c r="Z103" s="173"/>
      <c r="AA103" s="173"/>
      <c r="AB103" s="173"/>
      <c r="AC103" s="173"/>
      <c r="AD103" s="173"/>
      <c r="AE103" s="173"/>
      <c r="AF103" s="173"/>
      <c r="AG103" s="171">
        <f>'90 - VON'!J30</f>
        <v>0</v>
      </c>
      <c r="AH103" s="172"/>
      <c r="AI103" s="172"/>
      <c r="AJ103" s="172"/>
      <c r="AK103" s="172"/>
      <c r="AL103" s="172"/>
      <c r="AM103" s="172"/>
      <c r="AN103" s="171">
        <f t="shared" si="0"/>
        <v>0</v>
      </c>
      <c r="AO103" s="172"/>
      <c r="AP103" s="172"/>
      <c r="AQ103" s="73" t="s">
        <v>84</v>
      </c>
      <c r="AR103" s="70"/>
      <c r="AS103" s="79">
        <v>0</v>
      </c>
      <c r="AT103" s="80">
        <f t="shared" si="1"/>
        <v>0</v>
      </c>
      <c r="AU103" s="81">
        <f>'90 - VON'!P123</f>
        <v>2.4E-2</v>
      </c>
      <c r="AV103" s="80">
        <f>'90 - VON'!J33</f>
        <v>0</v>
      </c>
      <c r="AW103" s="80">
        <f>'90 - VON'!J34</f>
        <v>0</v>
      </c>
      <c r="AX103" s="80">
        <f>'90 - VON'!J35</f>
        <v>0</v>
      </c>
      <c r="AY103" s="80">
        <f>'90 - VON'!J36</f>
        <v>0</v>
      </c>
      <c r="AZ103" s="80">
        <f>'90 - VON'!F33</f>
        <v>0</v>
      </c>
      <c r="BA103" s="80">
        <f>'90 - VON'!F34</f>
        <v>0</v>
      </c>
      <c r="BB103" s="80">
        <f>'90 - VON'!F35</f>
        <v>0</v>
      </c>
      <c r="BC103" s="80">
        <f>'90 - VON'!F36</f>
        <v>0</v>
      </c>
      <c r="BD103" s="82">
        <f>'90 - VON'!F37</f>
        <v>0</v>
      </c>
      <c r="BT103" s="78" t="s">
        <v>85</v>
      </c>
      <c r="BV103" s="78" t="s">
        <v>79</v>
      </c>
      <c r="BW103" s="78" t="s">
        <v>110</v>
      </c>
      <c r="BX103" s="78" t="s">
        <v>4</v>
      </c>
      <c r="CL103" s="78" t="s">
        <v>16</v>
      </c>
      <c r="CM103" s="78" t="s">
        <v>85</v>
      </c>
    </row>
    <row r="104" spans="1:91" s="1" customFormat="1" ht="30" customHeight="1">
      <c r="B104" s="27"/>
      <c r="AR104" s="27"/>
    </row>
    <row r="105" spans="1:91" s="1" customFormat="1" ht="6.95" customHeight="1">
      <c r="B105" s="39"/>
      <c r="C105" s="40"/>
      <c r="D105" s="40"/>
      <c r="E105" s="40"/>
      <c r="F105" s="40"/>
      <c r="G105" s="40"/>
      <c r="H105" s="40"/>
      <c r="I105" s="40"/>
      <c r="J105" s="40"/>
      <c r="K105" s="40"/>
      <c r="L105" s="40"/>
      <c r="M105" s="40"/>
      <c r="N105" s="40"/>
      <c r="O105" s="40"/>
      <c r="P105" s="40"/>
      <c r="Q105" s="40"/>
      <c r="R105" s="40"/>
      <c r="S105" s="40"/>
      <c r="T105" s="40"/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F105" s="40"/>
      <c r="AG105" s="40"/>
      <c r="AH105" s="40"/>
      <c r="AI105" s="40"/>
      <c r="AJ105" s="40"/>
      <c r="AK105" s="40"/>
      <c r="AL105" s="40"/>
      <c r="AM105" s="40"/>
      <c r="AN105" s="40"/>
      <c r="AO105" s="40"/>
      <c r="AP105" s="40"/>
      <c r="AQ105" s="40"/>
      <c r="AR105" s="27"/>
    </row>
  </sheetData>
  <mergeCells count="72">
    <mergeCell ref="L85:AO85"/>
    <mergeCell ref="AM87:AN87"/>
    <mergeCell ref="AM89:AP89"/>
    <mergeCell ref="AS89:AT91"/>
    <mergeCell ref="AM90:AP90"/>
    <mergeCell ref="C92:G92"/>
    <mergeCell ref="AN92:AP92"/>
    <mergeCell ref="AG92:AM92"/>
    <mergeCell ref="I92:AF92"/>
    <mergeCell ref="AN95:AP95"/>
    <mergeCell ref="D95:H95"/>
    <mergeCell ref="AG95:AM95"/>
    <mergeCell ref="J95:AF95"/>
    <mergeCell ref="AG94:AM94"/>
    <mergeCell ref="AN94:AP94"/>
    <mergeCell ref="J96:AF96"/>
    <mergeCell ref="D96:H96"/>
    <mergeCell ref="AN96:AP96"/>
    <mergeCell ref="AG96:AM96"/>
    <mergeCell ref="J97:AF97"/>
    <mergeCell ref="AG97:AM97"/>
    <mergeCell ref="D97:H97"/>
    <mergeCell ref="AN97:AP97"/>
    <mergeCell ref="AN98:AP98"/>
    <mergeCell ref="AG98:AM98"/>
    <mergeCell ref="J98:AF98"/>
    <mergeCell ref="D98:H98"/>
    <mergeCell ref="AN99:AP99"/>
    <mergeCell ref="AG99:AM99"/>
    <mergeCell ref="D99:H99"/>
    <mergeCell ref="J99:AF99"/>
    <mergeCell ref="AN100:AP100"/>
    <mergeCell ref="AG100:AM100"/>
    <mergeCell ref="D100:H100"/>
    <mergeCell ref="J100:AF100"/>
    <mergeCell ref="AN101:AP101"/>
    <mergeCell ref="AG101:AM101"/>
    <mergeCell ref="D101:H101"/>
    <mergeCell ref="J101:AF101"/>
    <mergeCell ref="AN102:AP102"/>
    <mergeCell ref="AG102:AM102"/>
    <mergeCell ref="D102:H102"/>
    <mergeCell ref="J102:AF102"/>
    <mergeCell ref="AN103:AP103"/>
    <mergeCell ref="AG103:AM103"/>
    <mergeCell ref="D103:H103"/>
    <mergeCell ref="J103:AF103"/>
    <mergeCell ref="L30:P30"/>
    <mergeCell ref="W30:AE30"/>
    <mergeCell ref="K5:AO5"/>
    <mergeCell ref="K6:AO6"/>
    <mergeCell ref="E23:AN23"/>
    <mergeCell ref="AK26:AO26"/>
    <mergeCell ref="L28:P28"/>
    <mergeCell ref="W28:AE28"/>
    <mergeCell ref="AK28:AO28"/>
    <mergeCell ref="AR2:BE2"/>
    <mergeCell ref="L33:P33"/>
    <mergeCell ref="W33:AE33"/>
    <mergeCell ref="AK33:AO33"/>
    <mergeCell ref="AK35:AO35"/>
    <mergeCell ref="X35:AB35"/>
    <mergeCell ref="W31:AE31"/>
    <mergeCell ref="AK31:AO31"/>
    <mergeCell ref="L31:P31"/>
    <mergeCell ref="L32:P32"/>
    <mergeCell ref="W32:AE32"/>
    <mergeCell ref="AK32:AO32"/>
    <mergeCell ref="L29:P29"/>
    <mergeCell ref="W29:AE29"/>
    <mergeCell ref="AK29:AO29"/>
    <mergeCell ref="AK30:AO30"/>
  </mergeCells>
  <hyperlinks>
    <hyperlink ref="A95" location="'03 - BOURÁNÍ'!C2" display="/" xr:uid="{00000000-0004-0000-0000-000000000000}"/>
    <hyperlink ref="A96" location="'08 - OMÍTKY, OBKLADY, POD...'!C2" display="/" xr:uid="{00000000-0004-0000-0000-000001000000}"/>
    <hyperlink ref="A97" location="'10 - DVEŘE, OKNA'!C2" display="/" xr:uid="{00000000-0004-0000-0000-000002000000}"/>
    <hyperlink ref="A98" location="'13 - ZTI, VZT, ZAŘIZOVÁKY'!C2" display="/" xr:uid="{00000000-0004-0000-0000-000003000000}"/>
    <hyperlink ref="A99" location="'17 - ELEKTRO'!C2" display="/" xr:uid="{00000000-0004-0000-0000-000004000000}"/>
    <hyperlink ref="A100" location="'19 - TOPENÍ'!C2" display="/" xr:uid="{00000000-0004-0000-0000-000005000000}"/>
    <hyperlink ref="A101" location="'30 - NÁBYTEK'!C2" display="/" xr:uid="{00000000-0004-0000-0000-000006000000}"/>
    <hyperlink ref="A102" location="'31 - NÁBYTEK MONTÁŽ'!C2" display="/" xr:uid="{00000000-0004-0000-0000-000007000000}"/>
    <hyperlink ref="A103" location="'90 - VRN'!C2" display="/" xr:uid="{00000000-0004-0000-0000-000008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B2:BM149"/>
  <sheetViews>
    <sheetView showGridLines="0" tabSelected="1" topLeftCell="F132" zoomScaleNormal="100" workbookViewId="0">
      <selection activeCell="I147" sqref="I147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56" t="s">
        <v>5</v>
      </c>
      <c r="M2" s="157"/>
      <c r="N2" s="157"/>
      <c r="O2" s="157"/>
      <c r="P2" s="157"/>
      <c r="Q2" s="157"/>
      <c r="R2" s="157"/>
      <c r="S2" s="157"/>
      <c r="T2" s="157"/>
      <c r="U2" s="157"/>
      <c r="V2" s="157"/>
      <c r="AT2" s="15" t="s">
        <v>110</v>
      </c>
    </row>
    <row r="3" spans="2:46" ht="6.95" hidden="1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85</v>
      </c>
    </row>
    <row r="4" spans="2:46" ht="24.95" hidden="1" customHeight="1">
      <c r="B4" s="18"/>
      <c r="D4" s="19" t="s">
        <v>111</v>
      </c>
      <c r="L4" s="18"/>
      <c r="M4" s="83" t="s">
        <v>10</v>
      </c>
      <c r="AT4" s="15" t="s">
        <v>3</v>
      </c>
    </row>
    <row r="5" spans="2:46" ht="6.95" hidden="1" customHeight="1">
      <c r="B5" s="18"/>
      <c r="L5" s="18"/>
    </row>
    <row r="6" spans="2:46" ht="12" hidden="1" customHeight="1">
      <c r="B6" s="18"/>
      <c r="D6" s="24" t="s">
        <v>13</v>
      </c>
      <c r="L6" s="18"/>
    </row>
    <row r="7" spans="2:46" ht="16.5" hidden="1" customHeight="1">
      <c r="B7" s="18"/>
      <c r="E7" s="191" t="str">
        <f>'Rekapitulace zakázky'!K6</f>
        <v>CERMNA-224-BYT-9</v>
      </c>
      <c r="F7" s="192"/>
      <c r="G7" s="192"/>
      <c r="H7" s="192"/>
      <c r="L7" s="18"/>
    </row>
    <row r="8" spans="2:46" s="1" customFormat="1" ht="12" hidden="1" customHeight="1">
      <c r="B8" s="27"/>
      <c r="D8" s="24" t="s">
        <v>112</v>
      </c>
      <c r="L8" s="27"/>
    </row>
    <row r="9" spans="2:46" s="1" customFormat="1" ht="16.5" hidden="1" customHeight="1">
      <c r="B9" s="27"/>
      <c r="E9" s="181" t="s">
        <v>943</v>
      </c>
      <c r="F9" s="190"/>
      <c r="G9" s="190"/>
      <c r="H9" s="190"/>
      <c r="L9" s="27"/>
    </row>
    <row r="10" spans="2:46" s="1" customFormat="1" hidden="1">
      <c r="B10" s="27"/>
      <c r="L10" s="27"/>
    </row>
    <row r="11" spans="2:46" s="1" customFormat="1" ht="12" hidden="1" customHeight="1">
      <c r="B11" s="27"/>
      <c r="D11" s="24" t="s">
        <v>15</v>
      </c>
      <c r="F11" s="22" t="s">
        <v>16</v>
      </c>
      <c r="I11" s="24" t="s">
        <v>17</v>
      </c>
      <c r="J11" s="22" t="s">
        <v>1</v>
      </c>
      <c r="L11" s="27"/>
    </row>
    <row r="12" spans="2:46" s="1" customFormat="1" ht="12" hidden="1" customHeight="1">
      <c r="B12" s="27"/>
      <c r="D12" s="24" t="s">
        <v>18</v>
      </c>
      <c r="F12" s="22" t="s">
        <v>19</v>
      </c>
      <c r="I12" s="24" t="s">
        <v>20</v>
      </c>
      <c r="J12" s="47">
        <f>'Rekapitulace zakázky'!AN8</f>
        <v>45673</v>
      </c>
      <c r="L12" s="27"/>
    </row>
    <row r="13" spans="2:46" s="1" customFormat="1" ht="10.9" hidden="1" customHeight="1">
      <c r="B13" s="27"/>
      <c r="L13" s="27"/>
    </row>
    <row r="14" spans="2:46" s="1" customFormat="1" ht="12" hidden="1" customHeight="1">
      <c r="B14" s="27"/>
      <c r="D14" s="24" t="s">
        <v>21</v>
      </c>
      <c r="I14" s="24" t="s">
        <v>22</v>
      </c>
      <c r="J14" s="22" t="s">
        <v>23</v>
      </c>
      <c r="L14" s="27"/>
    </row>
    <row r="15" spans="2:46" s="1" customFormat="1" ht="18" hidden="1" customHeight="1">
      <c r="B15" s="27"/>
      <c r="E15" s="22" t="s">
        <v>24</v>
      </c>
      <c r="I15" s="24" t="s">
        <v>25</v>
      </c>
      <c r="J15" s="22" t="s">
        <v>1</v>
      </c>
      <c r="L15" s="27"/>
    </row>
    <row r="16" spans="2:46" s="1" customFormat="1" ht="6.95" hidden="1" customHeight="1">
      <c r="B16" s="27"/>
      <c r="L16" s="27"/>
    </row>
    <row r="17" spans="2:12" s="1" customFormat="1" ht="12" hidden="1" customHeight="1">
      <c r="B17" s="27"/>
      <c r="D17" s="24" t="s">
        <v>26</v>
      </c>
      <c r="I17" s="24" t="s">
        <v>22</v>
      </c>
      <c r="J17" s="22" t="str">
        <f>'Rekapitulace zakázky'!AN13</f>
        <v/>
      </c>
      <c r="L17" s="27"/>
    </row>
    <row r="18" spans="2:12" s="1" customFormat="1" ht="18" hidden="1" customHeight="1">
      <c r="B18" s="27"/>
      <c r="E18" s="165" t="str">
        <f>'Rekapitulace zakázky'!E14</f>
        <v xml:space="preserve"> </v>
      </c>
      <c r="F18" s="165"/>
      <c r="G18" s="165"/>
      <c r="H18" s="165"/>
      <c r="I18" s="24" t="s">
        <v>25</v>
      </c>
      <c r="J18" s="22" t="str">
        <f>'Rekapitulace zakázky'!AN14</f>
        <v/>
      </c>
      <c r="L18" s="27"/>
    </row>
    <row r="19" spans="2:12" s="1" customFormat="1" ht="6.95" hidden="1" customHeight="1">
      <c r="B19" s="27"/>
      <c r="L19" s="27"/>
    </row>
    <row r="20" spans="2:12" s="1" customFormat="1" ht="12" hidden="1" customHeight="1">
      <c r="B20" s="27"/>
      <c r="D20" s="24" t="s">
        <v>28</v>
      </c>
      <c r="I20" s="24" t="s">
        <v>22</v>
      </c>
      <c r="J20" s="22" t="s">
        <v>29</v>
      </c>
      <c r="L20" s="27"/>
    </row>
    <row r="21" spans="2:12" s="1" customFormat="1" ht="18" hidden="1" customHeight="1">
      <c r="B21" s="27"/>
      <c r="E21" s="22" t="s">
        <v>30</v>
      </c>
      <c r="I21" s="24" t="s">
        <v>25</v>
      </c>
      <c r="J21" s="22" t="s">
        <v>1</v>
      </c>
      <c r="L21" s="27"/>
    </row>
    <row r="22" spans="2:12" s="1" customFormat="1" ht="6.95" hidden="1" customHeight="1">
      <c r="B22" s="27"/>
      <c r="L22" s="27"/>
    </row>
    <row r="23" spans="2:12" s="1" customFormat="1" ht="12" hidden="1" customHeight="1">
      <c r="B23" s="27"/>
      <c r="D23" s="24" t="s">
        <v>32</v>
      </c>
      <c r="I23" s="24" t="s">
        <v>22</v>
      </c>
      <c r="J23" s="22" t="s">
        <v>33</v>
      </c>
      <c r="L23" s="27"/>
    </row>
    <row r="24" spans="2:12" s="1" customFormat="1" ht="18" hidden="1" customHeight="1">
      <c r="B24" s="27"/>
      <c r="E24" s="22" t="s">
        <v>34</v>
      </c>
      <c r="I24" s="24" t="s">
        <v>25</v>
      </c>
      <c r="J24" s="22" t="s">
        <v>1</v>
      </c>
      <c r="L24" s="27"/>
    </row>
    <row r="25" spans="2:12" s="1" customFormat="1" ht="6.95" hidden="1" customHeight="1">
      <c r="B25" s="27"/>
      <c r="L25" s="27"/>
    </row>
    <row r="26" spans="2:12" s="1" customFormat="1" ht="12" hidden="1" customHeight="1">
      <c r="B26" s="27"/>
      <c r="D26" s="24" t="s">
        <v>35</v>
      </c>
      <c r="L26" s="27"/>
    </row>
    <row r="27" spans="2:12" s="7" customFormat="1" ht="23.25" hidden="1" customHeight="1">
      <c r="B27" s="84"/>
      <c r="E27" s="167" t="s">
        <v>114</v>
      </c>
      <c r="F27" s="167"/>
      <c r="G27" s="167"/>
      <c r="H27" s="167"/>
      <c r="L27" s="84"/>
    </row>
    <row r="28" spans="2:12" s="1" customFormat="1" ht="6.95" hidden="1" customHeight="1">
      <c r="B28" s="27"/>
      <c r="L28" s="27"/>
    </row>
    <row r="29" spans="2:12" s="1" customFormat="1" ht="6.95" hidden="1" customHeight="1">
      <c r="B29" s="27"/>
      <c r="D29" s="48"/>
      <c r="E29" s="48"/>
      <c r="F29" s="48"/>
      <c r="G29" s="48"/>
      <c r="H29" s="48"/>
      <c r="I29" s="48"/>
      <c r="J29" s="48"/>
      <c r="K29" s="48"/>
      <c r="L29" s="27"/>
    </row>
    <row r="30" spans="2:12" s="1" customFormat="1" ht="25.35" hidden="1" customHeight="1">
      <c r="B30" s="27"/>
      <c r="D30" s="85" t="s">
        <v>37</v>
      </c>
      <c r="J30" s="61">
        <f>ROUND(J123, 2)</f>
        <v>0</v>
      </c>
      <c r="L30" s="27"/>
    </row>
    <row r="31" spans="2:12" s="1" customFormat="1" ht="6.95" hidden="1" customHeight="1">
      <c r="B31" s="27"/>
      <c r="D31" s="48"/>
      <c r="E31" s="48"/>
      <c r="F31" s="48"/>
      <c r="G31" s="48"/>
      <c r="H31" s="48"/>
      <c r="I31" s="48"/>
      <c r="J31" s="48"/>
      <c r="K31" s="48"/>
      <c r="L31" s="27"/>
    </row>
    <row r="32" spans="2:12" s="1" customFormat="1" ht="14.45" hidden="1" customHeight="1">
      <c r="B32" s="27"/>
      <c r="F32" s="30" t="s">
        <v>39</v>
      </c>
      <c r="I32" s="30" t="s">
        <v>38</v>
      </c>
      <c r="J32" s="30" t="s">
        <v>40</v>
      </c>
      <c r="L32" s="27"/>
    </row>
    <row r="33" spans="2:12" s="1" customFormat="1" ht="14.45" hidden="1" customHeight="1">
      <c r="B33" s="27"/>
      <c r="D33" s="50" t="s">
        <v>41</v>
      </c>
      <c r="E33" s="24" t="s">
        <v>42</v>
      </c>
      <c r="F33" s="86">
        <f>ROUND((SUM(BE123:BE148)),  2)</f>
        <v>0</v>
      </c>
      <c r="I33" s="87">
        <v>0.21</v>
      </c>
      <c r="J33" s="86">
        <f>ROUND(((SUM(BE123:BE148))*I33),  2)</f>
        <v>0</v>
      </c>
      <c r="L33" s="27"/>
    </row>
    <row r="34" spans="2:12" s="1" customFormat="1" ht="14.45" hidden="1" customHeight="1">
      <c r="B34" s="27"/>
      <c r="E34" s="24" t="s">
        <v>43</v>
      </c>
      <c r="F34" s="86">
        <f>ROUND((SUM(BF123:BF148)),  2)</f>
        <v>0</v>
      </c>
      <c r="I34" s="87">
        <v>0.12</v>
      </c>
      <c r="J34" s="86">
        <f>ROUND(((SUM(BF123:BF148))*I34),  2)</f>
        <v>0</v>
      </c>
      <c r="L34" s="27"/>
    </row>
    <row r="35" spans="2:12" s="1" customFormat="1" ht="14.45" hidden="1" customHeight="1">
      <c r="B35" s="27"/>
      <c r="E35" s="24" t="s">
        <v>44</v>
      </c>
      <c r="F35" s="86">
        <f>ROUND((SUM(BG123:BG148)),  2)</f>
        <v>0</v>
      </c>
      <c r="I35" s="87">
        <v>0.21</v>
      </c>
      <c r="J35" s="86">
        <f>0</f>
        <v>0</v>
      </c>
      <c r="L35" s="27"/>
    </row>
    <row r="36" spans="2:12" s="1" customFormat="1" ht="14.45" hidden="1" customHeight="1">
      <c r="B36" s="27"/>
      <c r="E36" s="24" t="s">
        <v>45</v>
      </c>
      <c r="F36" s="86">
        <f>ROUND((SUM(BH123:BH148)),  2)</f>
        <v>0</v>
      </c>
      <c r="I36" s="87">
        <v>0.12</v>
      </c>
      <c r="J36" s="86">
        <f>0</f>
        <v>0</v>
      </c>
      <c r="L36" s="27"/>
    </row>
    <row r="37" spans="2:12" s="1" customFormat="1" ht="14.45" hidden="1" customHeight="1">
      <c r="B37" s="27"/>
      <c r="E37" s="24" t="s">
        <v>46</v>
      </c>
      <c r="F37" s="86">
        <f>ROUND((SUM(BI123:BI148)),  2)</f>
        <v>0</v>
      </c>
      <c r="I37" s="87">
        <v>0</v>
      </c>
      <c r="J37" s="86">
        <f>0</f>
        <v>0</v>
      </c>
      <c r="L37" s="27"/>
    </row>
    <row r="38" spans="2:12" s="1" customFormat="1" ht="6.95" hidden="1" customHeight="1">
      <c r="B38" s="27"/>
      <c r="L38" s="27"/>
    </row>
    <row r="39" spans="2:12" s="1" customFormat="1" ht="25.35" hidden="1" customHeight="1">
      <c r="B39" s="27"/>
      <c r="C39" s="88"/>
      <c r="D39" s="89" t="s">
        <v>47</v>
      </c>
      <c r="E39" s="52"/>
      <c r="F39" s="52"/>
      <c r="G39" s="90" t="s">
        <v>48</v>
      </c>
      <c r="H39" s="91" t="s">
        <v>49</v>
      </c>
      <c r="I39" s="52"/>
      <c r="J39" s="92">
        <f>SUM(J30:J37)</f>
        <v>0</v>
      </c>
      <c r="K39" s="93"/>
      <c r="L39" s="27"/>
    </row>
    <row r="40" spans="2:12" s="1" customFormat="1" ht="14.45" hidden="1" customHeight="1">
      <c r="B40" s="27"/>
      <c r="L40" s="27"/>
    </row>
    <row r="41" spans="2:12" ht="14.45" hidden="1" customHeight="1">
      <c r="B41" s="18"/>
      <c r="L41" s="18"/>
    </row>
    <row r="42" spans="2:12" ht="14.45" hidden="1" customHeight="1">
      <c r="B42" s="18"/>
      <c r="L42" s="18"/>
    </row>
    <row r="43" spans="2:12" ht="14.45" hidden="1" customHeight="1">
      <c r="B43" s="18"/>
      <c r="L43" s="18"/>
    </row>
    <row r="44" spans="2:12" ht="14.45" hidden="1" customHeight="1">
      <c r="B44" s="18"/>
      <c r="L44" s="18"/>
    </row>
    <row r="45" spans="2:12" ht="14.45" hidden="1" customHeight="1">
      <c r="B45" s="18"/>
      <c r="L45" s="18"/>
    </row>
    <row r="46" spans="2:12" ht="14.45" hidden="1" customHeight="1">
      <c r="B46" s="18"/>
      <c r="L46" s="18"/>
    </row>
    <row r="47" spans="2:12" ht="14.45" hidden="1" customHeight="1">
      <c r="B47" s="18"/>
      <c r="L47" s="18"/>
    </row>
    <row r="48" spans="2:12" ht="14.45" hidden="1" customHeight="1">
      <c r="B48" s="18"/>
      <c r="L48" s="18"/>
    </row>
    <row r="49" spans="2:12" ht="14.45" hidden="1" customHeight="1">
      <c r="B49" s="18"/>
      <c r="L49" s="18"/>
    </row>
    <row r="50" spans="2:12" s="1" customFormat="1" ht="14.45" hidden="1" customHeight="1">
      <c r="B50" s="27"/>
      <c r="D50" s="36" t="s">
        <v>50</v>
      </c>
      <c r="E50" s="37"/>
      <c r="F50" s="37"/>
      <c r="G50" s="36" t="s">
        <v>51</v>
      </c>
      <c r="H50" s="37"/>
      <c r="I50" s="37"/>
      <c r="J50" s="37"/>
      <c r="K50" s="37"/>
      <c r="L50" s="27"/>
    </row>
    <row r="51" spans="2:12" hidden="1">
      <c r="B51" s="18"/>
      <c r="L51" s="18"/>
    </row>
    <row r="52" spans="2:12" hidden="1">
      <c r="B52" s="18"/>
      <c r="L52" s="18"/>
    </row>
    <row r="53" spans="2:12" hidden="1">
      <c r="B53" s="18"/>
      <c r="L53" s="18"/>
    </row>
    <row r="54" spans="2:12" hidden="1">
      <c r="B54" s="18"/>
      <c r="L54" s="18"/>
    </row>
    <row r="55" spans="2:12" hidden="1">
      <c r="B55" s="18"/>
      <c r="L55" s="18"/>
    </row>
    <row r="56" spans="2:12" hidden="1">
      <c r="B56" s="18"/>
      <c r="L56" s="18"/>
    </row>
    <row r="57" spans="2:12" hidden="1">
      <c r="B57" s="18"/>
      <c r="L57" s="18"/>
    </row>
    <row r="58" spans="2:12" hidden="1">
      <c r="B58" s="18"/>
      <c r="L58" s="18"/>
    </row>
    <row r="59" spans="2:12" hidden="1">
      <c r="B59" s="18"/>
      <c r="L59" s="18"/>
    </row>
    <row r="60" spans="2:12" hidden="1">
      <c r="B60" s="18"/>
      <c r="L60" s="18"/>
    </row>
    <row r="61" spans="2:12" s="1" customFormat="1" ht="12.75" hidden="1">
      <c r="B61" s="27"/>
      <c r="D61" s="38" t="s">
        <v>52</v>
      </c>
      <c r="E61" s="29"/>
      <c r="F61" s="94" t="s">
        <v>53</v>
      </c>
      <c r="G61" s="38" t="s">
        <v>52</v>
      </c>
      <c r="H61" s="29"/>
      <c r="I61" s="29"/>
      <c r="J61" s="95" t="s">
        <v>53</v>
      </c>
      <c r="K61" s="29"/>
      <c r="L61" s="27"/>
    </row>
    <row r="62" spans="2:12" hidden="1">
      <c r="B62" s="18"/>
      <c r="L62" s="18"/>
    </row>
    <row r="63" spans="2:12" hidden="1">
      <c r="B63" s="18"/>
      <c r="L63" s="18"/>
    </row>
    <row r="64" spans="2:12" hidden="1">
      <c r="B64" s="18"/>
      <c r="L64" s="18"/>
    </row>
    <row r="65" spans="2:12" s="1" customFormat="1" ht="12.75" hidden="1">
      <c r="B65" s="27"/>
      <c r="D65" s="36" t="s">
        <v>54</v>
      </c>
      <c r="E65" s="37"/>
      <c r="F65" s="37"/>
      <c r="G65" s="36" t="s">
        <v>55</v>
      </c>
      <c r="H65" s="37"/>
      <c r="I65" s="37"/>
      <c r="J65" s="37"/>
      <c r="K65" s="37"/>
      <c r="L65" s="27"/>
    </row>
    <row r="66" spans="2:12" hidden="1">
      <c r="B66" s="18"/>
      <c r="L66" s="18"/>
    </row>
    <row r="67" spans="2:12" hidden="1">
      <c r="B67" s="18"/>
      <c r="L67" s="18"/>
    </row>
    <row r="68" spans="2:12" hidden="1">
      <c r="B68" s="18"/>
      <c r="L68" s="18"/>
    </row>
    <row r="69" spans="2:12" hidden="1">
      <c r="B69" s="18"/>
      <c r="L69" s="18"/>
    </row>
    <row r="70" spans="2:12" hidden="1">
      <c r="B70" s="18"/>
      <c r="L70" s="18"/>
    </row>
    <row r="71" spans="2:12" hidden="1">
      <c r="B71" s="18"/>
      <c r="L71" s="18"/>
    </row>
    <row r="72" spans="2:12" hidden="1">
      <c r="B72" s="18"/>
      <c r="L72" s="18"/>
    </row>
    <row r="73" spans="2:12" hidden="1">
      <c r="B73" s="18"/>
      <c r="L73" s="18"/>
    </row>
    <row r="74" spans="2:12" hidden="1">
      <c r="B74" s="18"/>
      <c r="L74" s="18"/>
    </row>
    <row r="75" spans="2:12" hidden="1">
      <c r="B75" s="18"/>
      <c r="L75" s="18"/>
    </row>
    <row r="76" spans="2:12" s="1" customFormat="1" ht="12.75" hidden="1">
      <c r="B76" s="27"/>
      <c r="D76" s="38" t="s">
        <v>52</v>
      </c>
      <c r="E76" s="29"/>
      <c r="F76" s="94" t="s">
        <v>53</v>
      </c>
      <c r="G76" s="38" t="s">
        <v>52</v>
      </c>
      <c r="H76" s="29"/>
      <c r="I76" s="29"/>
      <c r="J76" s="95" t="s">
        <v>53</v>
      </c>
      <c r="K76" s="29"/>
      <c r="L76" s="27"/>
    </row>
    <row r="77" spans="2:12" s="1" customFormat="1" ht="14.45" hidden="1" customHeight="1"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27"/>
    </row>
    <row r="78" spans="2:12" hidden="1"/>
    <row r="79" spans="2:12" hidden="1"/>
    <row r="80" spans="2:12" hidden="1"/>
    <row r="81" spans="2:47" s="1" customFormat="1" ht="6.95" customHeight="1"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27"/>
    </row>
    <row r="82" spans="2:47" s="1" customFormat="1" ht="24.95" customHeight="1">
      <c r="B82" s="27"/>
      <c r="C82" s="19" t="s">
        <v>115</v>
      </c>
      <c r="L82" s="27"/>
    </row>
    <row r="83" spans="2:47" s="1" customFormat="1" ht="6.95" customHeight="1">
      <c r="B83" s="27"/>
      <c r="L83" s="27"/>
    </row>
    <row r="84" spans="2:47" s="1" customFormat="1" ht="12" customHeight="1">
      <c r="B84" s="27"/>
      <c r="C84" s="24" t="s">
        <v>13</v>
      </c>
      <c r="L84" s="27"/>
    </row>
    <row r="85" spans="2:47" s="1" customFormat="1" ht="16.5" customHeight="1">
      <c r="B85" s="27"/>
      <c r="E85" s="191" t="str">
        <f>E7</f>
        <v>CERMNA-224-BYT-9</v>
      </c>
      <c r="F85" s="192"/>
      <c r="G85" s="192"/>
      <c r="H85" s="192"/>
      <c r="L85" s="27"/>
    </row>
    <row r="86" spans="2:47" s="1" customFormat="1" ht="12" customHeight="1">
      <c r="B86" s="27"/>
      <c r="C86" s="24" t="s">
        <v>112</v>
      </c>
      <c r="L86" s="27"/>
    </row>
    <row r="87" spans="2:47" s="1" customFormat="1" ht="16.5" customHeight="1">
      <c r="B87" s="27"/>
      <c r="E87" s="181" t="s">
        <v>979</v>
      </c>
      <c r="F87" s="190"/>
      <c r="G87" s="190"/>
      <c r="H87" s="190"/>
      <c r="L87" s="27"/>
    </row>
    <row r="88" spans="2:47" s="1" customFormat="1" ht="6.95" customHeight="1">
      <c r="B88" s="27"/>
      <c r="L88" s="27"/>
    </row>
    <row r="89" spans="2:47" s="1" customFormat="1" ht="12" customHeight="1">
      <c r="B89" s="27"/>
      <c r="C89" s="24" t="s">
        <v>18</v>
      </c>
      <c r="F89" s="22" t="str">
        <f>F12</f>
        <v>Dolní Čermná 224, okr. Ústí n. Orlicí</v>
      </c>
      <c r="I89" s="24" t="s">
        <v>20</v>
      </c>
      <c r="J89" s="47">
        <f>IF(J12="","",J12)</f>
        <v>45673</v>
      </c>
      <c r="L89" s="27"/>
    </row>
    <row r="90" spans="2:47" s="1" customFormat="1" ht="6.95" customHeight="1">
      <c r="B90" s="27"/>
      <c r="L90" s="27"/>
    </row>
    <row r="91" spans="2:47" s="1" customFormat="1" ht="15.2" customHeight="1">
      <c r="B91" s="27"/>
      <c r="C91" s="24" t="s">
        <v>21</v>
      </c>
      <c r="F91" s="22" t="str">
        <f>E15</f>
        <v>Dětský domov Dolní Čermná</v>
      </c>
      <c r="I91" s="24" t="s">
        <v>28</v>
      </c>
      <c r="J91" s="25" t="str">
        <f>E21</f>
        <v>vs-studio s.r.o.</v>
      </c>
      <c r="L91" s="27"/>
    </row>
    <row r="92" spans="2:47" s="1" customFormat="1" ht="15.2" customHeight="1">
      <c r="B92" s="27"/>
      <c r="C92" s="24" t="s">
        <v>26</v>
      </c>
      <c r="F92" s="22" t="str">
        <f>IF(E18="","",E18)</f>
        <v xml:space="preserve"> </v>
      </c>
      <c r="I92" s="24" t="s">
        <v>32</v>
      </c>
      <c r="J92" s="25" t="str">
        <f>E24</f>
        <v>Jaroslav Klíma</v>
      </c>
      <c r="L92" s="27"/>
    </row>
    <row r="93" spans="2:47" s="1" customFormat="1" ht="10.35" customHeight="1">
      <c r="B93" s="27"/>
      <c r="L93" s="27"/>
    </row>
    <row r="94" spans="2:47" s="1" customFormat="1" ht="29.25" customHeight="1">
      <c r="B94" s="27"/>
      <c r="C94" s="96" t="s">
        <v>116</v>
      </c>
      <c r="D94" s="88"/>
      <c r="E94" s="88"/>
      <c r="F94" s="88"/>
      <c r="G94" s="88"/>
      <c r="H94" s="88"/>
      <c r="I94" s="88"/>
      <c r="J94" s="97" t="s">
        <v>117</v>
      </c>
      <c r="K94" s="88"/>
      <c r="L94" s="27"/>
    </row>
    <row r="95" spans="2:47" s="1" customFormat="1" ht="10.35" customHeight="1">
      <c r="B95" s="27"/>
      <c r="L95" s="27"/>
    </row>
    <row r="96" spans="2:47" s="1" customFormat="1" ht="22.9" customHeight="1">
      <c r="B96" s="27"/>
      <c r="C96" s="98" t="s">
        <v>118</v>
      </c>
      <c r="J96" s="61">
        <f>J123</f>
        <v>0</v>
      </c>
      <c r="L96" s="27"/>
      <c r="AU96" s="15" t="s">
        <v>119</v>
      </c>
    </row>
    <row r="97" spans="2:12" s="8" customFormat="1" ht="24.95" customHeight="1">
      <c r="B97" s="99"/>
      <c r="D97" s="100" t="s">
        <v>123</v>
      </c>
      <c r="E97" s="101"/>
      <c r="F97" s="101"/>
      <c r="G97" s="101"/>
      <c r="H97" s="101"/>
      <c r="I97" s="101"/>
      <c r="J97" s="102">
        <f>J124</f>
        <v>0</v>
      </c>
      <c r="L97" s="99"/>
    </row>
    <row r="98" spans="2:12" s="9" customFormat="1" ht="19.899999999999999" customHeight="1">
      <c r="B98" s="103"/>
      <c r="D98" s="104" t="s">
        <v>130</v>
      </c>
      <c r="E98" s="105"/>
      <c r="F98" s="105"/>
      <c r="G98" s="105"/>
      <c r="H98" s="105"/>
      <c r="I98" s="105"/>
      <c r="J98" s="106">
        <f>J125</f>
        <v>0</v>
      </c>
      <c r="L98" s="103"/>
    </row>
    <row r="99" spans="2:12" s="8" customFormat="1" ht="24.95" customHeight="1">
      <c r="B99" s="99"/>
      <c r="D99" s="100" t="s">
        <v>992</v>
      </c>
      <c r="E99" s="101"/>
      <c r="F99" s="101"/>
      <c r="G99" s="101"/>
      <c r="H99" s="101"/>
      <c r="I99" s="101"/>
      <c r="J99" s="102">
        <f>J128</f>
        <v>0</v>
      </c>
      <c r="L99" s="99"/>
    </row>
    <row r="100" spans="2:12" s="9" customFormat="1" ht="19.899999999999999" customHeight="1">
      <c r="B100" s="103"/>
      <c r="D100" s="104" t="s">
        <v>993</v>
      </c>
      <c r="E100" s="105"/>
      <c r="F100" s="105"/>
      <c r="G100" s="105"/>
      <c r="H100" s="105"/>
      <c r="I100" s="105"/>
      <c r="J100" s="106">
        <f>J129</f>
        <v>0</v>
      </c>
      <c r="L100" s="103"/>
    </row>
    <row r="101" spans="2:12" s="9" customFormat="1" ht="19.899999999999999" customHeight="1">
      <c r="B101" s="103"/>
      <c r="D101" s="104" t="s">
        <v>994</v>
      </c>
      <c r="E101" s="105"/>
      <c r="F101" s="105"/>
      <c r="G101" s="105"/>
      <c r="H101" s="105"/>
      <c r="I101" s="105"/>
      <c r="J101" s="106">
        <f>J134</f>
        <v>0</v>
      </c>
      <c r="L101" s="103"/>
    </row>
    <row r="102" spans="2:12" s="9" customFormat="1" ht="19.899999999999999" customHeight="1">
      <c r="B102" s="103"/>
      <c r="D102" s="104" t="s">
        <v>995</v>
      </c>
      <c r="E102" s="105"/>
      <c r="F102" s="105"/>
      <c r="G102" s="105"/>
      <c r="H102" s="105"/>
      <c r="I102" s="105"/>
      <c r="J102" s="106">
        <f>J139</f>
        <v>0</v>
      </c>
      <c r="L102" s="103"/>
    </row>
    <row r="103" spans="2:12" s="9" customFormat="1" ht="19.899999999999999" customHeight="1">
      <c r="B103" s="103"/>
      <c r="D103" s="104" t="s">
        <v>996</v>
      </c>
      <c r="E103" s="105"/>
      <c r="F103" s="105"/>
      <c r="G103" s="105"/>
      <c r="H103" s="105"/>
      <c r="I103" s="105"/>
      <c r="J103" s="106">
        <f>J142</f>
        <v>0</v>
      </c>
      <c r="L103" s="103"/>
    </row>
    <row r="104" spans="2:12" s="1" customFormat="1" ht="21.75" customHeight="1">
      <c r="B104" s="27"/>
      <c r="L104" s="27"/>
    </row>
    <row r="105" spans="2:12" s="1" customFormat="1" ht="6.95" customHeight="1">
      <c r="B105" s="39"/>
      <c r="C105" s="40"/>
      <c r="D105" s="40"/>
      <c r="E105" s="40"/>
      <c r="F105" s="40"/>
      <c r="G105" s="40"/>
      <c r="H105" s="40"/>
      <c r="I105" s="40"/>
      <c r="J105" s="40"/>
      <c r="K105" s="40"/>
      <c r="L105" s="27"/>
    </row>
    <row r="109" spans="2:12" s="1" customFormat="1" ht="6.95" customHeight="1">
      <c r="B109" s="41"/>
      <c r="C109" s="42"/>
      <c r="D109" s="42"/>
      <c r="E109" s="42"/>
      <c r="F109" s="42"/>
      <c r="G109" s="42"/>
      <c r="H109" s="42"/>
      <c r="I109" s="42"/>
      <c r="J109" s="42"/>
      <c r="K109" s="42"/>
      <c r="L109" s="27"/>
    </row>
    <row r="110" spans="2:12" s="1" customFormat="1" ht="24.95" customHeight="1">
      <c r="B110" s="27"/>
      <c r="C110" s="19" t="s">
        <v>131</v>
      </c>
      <c r="L110" s="27"/>
    </row>
    <row r="111" spans="2:12" s="1" customFormat="1" ht="6.95" customHeight="1">
      <c r="B111" s="27"/>
      <c r="L111" s="27"/>
    </row>
    <row r="112" spans="2:12" s="1" customFormat="1" ht="12" customHeight="1">
      <c r="B112" s="27"/>
      <c r="C112" s="24" t="s">
        <v>13</v>
      </c>
      <c r="L112" s="27"/>
    </row>
    <row r="113" spans="2:65" s="1" customFormat="1" ht="16.5" customHeight="1">
      <c r="B113" s="27"/>
      <c r="E113" s="191" t="str">
        <f>E7</f>
        <v>CERMNA-224-BYT-9</v>
      </c>
      <c r="F113" s="192"/>
      <c r="G113" s="192"/>
      <c r="H113" s="192"/>
      <c r="L113" s="27"/>
    </row>
    <row r="114" spans="2:65" s="1" customFormat="1" ht="12" customHeight="1">
      <c r="B114" s="27"/>
      <c r="C114" s="24" t="s">
        <v>112</v>
      </c>
      <c r="L114" s="27"/>
    </row>
    <row r="115" spans="2:65" s="1" customFormat="1" ht="16.5" customHeight="1">
      <c r="B115" s="27"/>
      <c r="E115" s="181" t="s">
        <v>979</v>
      </c>
      <c r="F115" s="190"/>
      <c r="G115" s="190"/>
      <c r="H115" s="190"/>
      <c r="L115" s="27"/>
    </row>
    <row r="116" spans="2:65" s="1" customFormat="1" ht="6.95" customHeight="1">
      <c r="B116" s="27"/>
      <c r="L116" s="27"/>
    </row>
    <row r="117" spans="2:65" s="1" customFormat="1" ht="12" customHeight="1">
      <c r="B117" s="27"/>
      <c r="C117" s="24" t="s">
        <v>18</v>
      </c>
      <c r="F117" s="22" t="str">
        <f>F12</f>
        <v>Dolní Čermná 224, okr. Ústí n. Orlicí</v>
      </c>
      <c r="I117" s="24" t="s">
        <v>20</v>
      </c>
      <c r="J117" s="47">
        <f>IF(J12="","",J12)</f>
        <v>45673</v>
      </c>
      <c r="L117" s="27"/>
    </row>
    <row r="118" spans="2:65" s="1" customFormat="1" ht="6.95" customHeight="1">
      <c r="B118" s="27"/>
      <c r="L118" s="27"/>
    </row>
    <row r="119" spans="2:65" s="1" customFormat="1" ht="15.2" customHeight="1">
      <c r="B119" s="27"/>
      <c r="C119" s="24" t="s">
        <v>21</v>
      </c>
      <c r="F119" s="22" t="str">
        <f>E15</f>
        <v>Dětský domov Dolní Čermná</v>
      </c>
      <c r="I119" s="24" t="s">
        <v>28</v>
      </c>
      <c r="J119" s="25" t="str">
        <f>E21</f>
        <v>vs-studio s.r.o.</v>
      </c>
      <c r="L119" s="27"/>
    </row>
    <row r="120" spans="2:65" s="1" customFormat="1" ht="15.2" customHeight="1">
      <c r="B120" s="27"/>
      <c r="C120" s="24" t="s">
        <v>26</v>
      </c>
      <c r="F120" s="22" t="str">
        <f>IF(E18="","",E18)</f>
        <v xml:space="preserve"> </v>
      </c>
      <c r="I120" s="24" t="s">
        <v>32</v>
      </c>
      <c r="J120" s="25" t="str">
        <f>E24</f>
        <v>Jaroslav Klíma</v>
      </c>
      <c r="L120" s="27"/>
    </row>
    <row r="121" spans="2:65" s="1" customFormat="1" ht="10.35" customHeight="1">
      <c r="B121" s="27"/>
      <c r="L121" s="27"/>
    </row>
    <row r="122" spans="2:65" s="10" customFormat="1" ht="29.25" customHeight="1">
      <c r="B122" s="107"/>
      <c r="C122" s="108" t="s">
        <v>132</v>
      </c>
      <c r="D122" s="109" t="s">
        <v>62</v>
      </c>
      <c r="E122" s="109" t="s">
        <v>58</v>
      </c>
      <c r="F122" s="109" t="s">
        <v>59</v>
      </c>
      <c r="G122" s="109" t="s">
        <v>133</v>
      </c>
      <c r="H122" s="109" t="s">
        <v>134</v>
      </c>
      <c r="I122" s="109" t="s">
        <v>135</v>
      </c>
      <c r="J122" s="109" t="s">
        <v>117</v>
      </c>
      <c r="K122" s="110" t="s">
        <v>136</v>
      </c>
      <c r="L122" s="107"/>
      <c r="M122" s="54" t="s">
        <v>1</v>
      </c>
      <c r="N122" s="55" t="s">
        <v>41</v>
      </c>
      <c r="O122" s="55" t="s">
        <v>137</v>
      </c>
      <c r="P122" s="55" t="s">
        <v>138</v>
      </c>
      <c r="Q122" s="55" t="s">
        <v>139</v>
      </c>
      <c r="R122" s="55" t="s">
        <v>140</v>
      </c>
      <c r="S122" s="55" t="s">
        <v>141</v>
      </c>
      <c r="T122" s="56" t="s">
        <v>142</v>
      </c>
    </row>
    <row r="123" spans="2:65" s="1" customFormat="1" ht="22.9" customHeight="1">
      <c r="B123" s="27"/>
      <c r="C123" s="59" t="s">
        <v>143</v>
      </c>
      <c r="J123" s="111">
        <f>BK123</f>
        <v>0</v>
      </c>
      <c r="L123" s="27"/>
      <c r="M123" s="57"/>
      <c r="N123" s="48"/>
      <c r="O123" s="48"/>
      <c r="P123" s="112">
        <f>P124+P128</f>
        <v>2.4E-2</v>
      </c>
      <c r="Q123" s="48"/>
      <c r="R123" s="112">
        <f>R124+R128</f>
        <v>1.0000000000000001E-5</v>
      </c>
      <c r="S123" s="48"/>
      <c r="T123" s="113">
        <f>T124+T128</f>
        <v>0</v>
      </c>
      <c r="AT123" s="15" t="s">
        <v>76</v>
      </c>
      <c r="AU123" s="15" t="s">
        <v>119</v>
      </c>
      <c r="BK123" s="114">
        <f>BK124+BK128</f>
        <v>0</v>
      </c>
    </row>
    <row r="124" spans="2:65" s="11" customFormat="1" ht="25.9" customHeight="1">
      <c r="B124" s="115"/>
      <c r="D124" s="116" t="s">
        <v>76</v>
      </c>
      <c r="E124" s="117" t="s">
        <v>200</v>
      </c>
      <c r="F124" s="214" t="s">
        <v>201</v>
      </c>
      <c r="G124" s="210"/>
      <c r="H124" s="210"/>
      <c r="I124" s="210"/>
      <c r="J124" s="215">
        <f>BK124</f>
        <v>0</v>
      </c>
      <c r="K124" s="210"/>
      <c r="L124" s="115"/>
      <c r="M124" s="118"/>
      <c r="P124" s="119">
        <f>P125</f>
        <v>2.4E-2</v>
      </c>
      <c r="R124" s="119">
        <f>R125</f>
        <v>1.0000000000000001E-5</v>
      </c>
      <c r="T124" s="120">
        <f>T125</f>
        <v>0</v>
      </c>
      <c r="AR124" s="116" t="s">
        <v>108</v>
      </c>
      <c r="AT124" s="121" t="s">
        <v>76</v>
      </c>
      <c r="AU124" s="121" t="s">
        <v>77</v>
      </c>
      <c r="AY124" s="116" t="s">
        <v>146</v>
      </c>
      <c r="BK124" s="122">
        <f>BK125</f>
        <v>0</v>
      </c>
    </row>
    <row r="125" spans="2:65" s="11" customFormat="1" ht="22.9" customHeight="1">
      <c r="B125" s="115"/>
      <c r="D125" s="116" t="s">
        <v>76</v>
      </c>
      <c r="E125" s="123" t="s">
        <v>305</v>
      </c>
      <c r="F125" s="212" t="s">
        <v>306</v>
      </c>
      <c r="G125" s="210"/>
      <c r="H125" s="210"/>
      <c r="I125" s="210"/>
      <c r="J125" s="213">
        <f>BK125</f>
        <v>0</v>
      </c>
      <c r="K125" s="210"/>
      <c r="L125" s="115"/>
      <c r="M125" s="118"/>
      <c r="P125" s="119">
        <f>SUM(P126:P127)</f>
        <v>2.4E-2</v>
      </c>
      <c r="R125" s="119">
        <f>SUM(R126:R127)</f>
        <v>1.0000000000000001E-5</v>
      </c>
      <c r="T125" s="120">
        <f>SUM(T126:T127)</f>
        <v>0</v>
      </c>
      <c r="AR125" s="116" t="s">
        <v>108</v>
      </c>
      <c r="AT125" s="121" t="s">
        <v>76</v>
      </c>
      <c r="AU125" s="121" t="s">
        <v>85</v>
      </c>
      <c r="AY125" s="116" t="s">
        <v>146</v>
      </c>
      <c r="BK125" s="122">
        <f>SUM(BK126:BK127)</f>
        <v>0</v>
      </c>
    </row>
    <row r="126" spans="2:65" s="1" customFormat="1" ht="24.2" customHeight="1">
      <c r="B126" s="124"/>
      <c r="C126" s="125" t="s">
        <v>85</v>
      </c>
      <c r="D126" s="126" t="s">
        <v>149</v>
      </c>
      <c r="E126" s="127" t="s">
        <v>944</v>
      </c>
      <c r="F126" s="204" t="s">
        <v>945</v>
      </c>
      <c r="G126" s="208" t="s">
        <v>348</v>
      </c>
      <c r="H126" s="209">
        <v>1</v>
      </c>
      <c r="I126" s="155">
        <v>0</v>
      </c>
      <c r="J126" s="203">
        <f>ROUND(I126*H126,2)</f>
        <v>0</v>
      </c>
      <c r="K126" s="204" t="s">
        <v>231</v>
      </c>
      <c r="L126" s="27"/>
      <c r="M126" s="128" t="s">
        <v>1</v>
      </c>
      <c r="N126" s="129" t="s">
        <v>43</v>
      </c>
      <c r="O126" s="130">
        <v>2.4E-2</v>
      </c>
      <c r="P126" s="130">
        <f>O126*H126</f>
        <v>2.4E-2</v>
      </c>
      <c r="Q126" s="130">
        <v>1.0000000000000001E-5</v>
      </c>
      <c r="R126" s="130">
        <f>Q126*H126</f>
        <v>1.0000000000000001E-5</v>
      </c>
      <c r="S126" s="130">
        <v>0</v>
      </c>
      <c r="T126" s="131">
        <f>S126*H126</f>
        <v>0</v>
      </c>
      <c r="AR126" s="132" t="s">
        <v>207</v>
      </c>
      <c r="AT126" s="132" t="s">
        <v>149</v>
      </c>
      <c r="AU126" s="132" t="s">
        <v>108</v>
      </c>
      <c r="AY126" s="15" t="s">
        <v>146</v>
      </c>
      <c r="BE126" s="133">
        <f>IF(N126="základní",J126,0)</f>
        <v>0</v>
      </c>
      <c r="BF126" s="133">
        <f>IF(N126="snížená",J126,0)</f>
        <v>0</v>
      </c>
      <c r="BG126" s="133">
        <f>IF(N126="zákl. přenesená",J126,0)</f>
        <v>0</v>
      </c>
      <c r="BH126" s="133">
        <f>IF(N126="sníž. přenesená",J126,0)</f>
        <v>0</v>
      </c>
      <c r="BI126" s="133">
        <f>IF(N126="nulová",J126,0)</f>
        <v>0</v>
      </c>
      <c r="BJ126" s="15" t="s">
        <v>108</v>
      </c>
      <c r="BK126" s="133">
        <f>ROUND(I126*H126,2)</f>
        <v>0</v>
      </c>
      <c r="BL126" s="15" t="s">
        <v>207</v>
      </c>
      <c r="BM126" s="132" t="s">
        <v>946</v>
      </c>
    </row>
    <row r="127" spans="2:65" s="12" customFormat="1">
      <c r="B127" s="134"/>
      <c r="D127" s="135" t="s">
        <v>156</v>
      </c>
      <c r="E127" s="136" t="s">
        <v>1</v>
      </c>
      <c r="F127" s="196" t="s">
        <v>85</v>
      </c>
      <c r="G127" s="193"/>
      <c r="H127" s="197">
        <v>1</v>
      </c>
      <c r="I127" s="193"/>
      <c r="J127" s="193"/>
      <c r="K127" s="193"/>
      <c r="L127" s="134"/>
      <c r="M127" s="137"/>
      <c r="T127" s="138"/>
      <c r="AT127" s="136" t="s">
        <v>156</v>
      </c>
      <c r="AU127" s="136" t="s">
        <v>108</v>
      </c>
      <c r="AV127" s="12" t="s">
        <v>108</v>
      </c>
      <c r="AW127" s="12" t="s">
        <v>31</v>
      </c>
      <c r="AX127" s="12" t="s">
        <v>85</v>
      </c>
      <c r="AY127" s="136" t="s">
        <v>146</v>
      </c>
    </row>
    <row r="128" spans="2:65" s="11" customFormat="1" ht="25.9" customHeight="1">
      <c r="B128" s="115"/>
      <c r="D128" s="116" t="s">
        <v>76</v>
      </c>
      <c r="E128" s="117" t="s">
        <v>979</v>
      </c>
      <c r="F128" s="214" t="s">
        <v>947</v>
      </c>
      <c r="G128" s="210"/>
      <c r="H128" s="210"/>
      <c r="I128" s="210"/>
      <c r="J128" s="215">
        <f>BK128</f>
        <v>0</v>
      </c>
      <c r="K128" s="210"/>
      <c r="L128" s="115"/>
      <c r="M128" s="118"/>
      <c r="P128" s="119">
        <f>P129+P134+P139+P142</f>
        <v>0</v>
      </c>
      <c r="R128" s="119">
        <f>R129+R134+R139+R142</f>
        <v>0</v>
      </c>
      <c r="T128" s="120">
        <f>T129+T134+T139+T142</f>
        <v>0</v>
      </c>
      <c r="AR128" s="116" t="s">
        <v>172</v>
      </c>
      <c r="AT128" s="121" t="s">
        <v>76</v>
      </c>
      <c r="AU128" s="121" t="s">
        <v>77</v>
      </c>
      <c r="AY128" s="116" t="s">
        <v>146</v>
      </c>
      <c r="BK128" s="122">
        <f>BK129+BK134+BK139+BK142</f>
        <v>0</v>
      </c>
    </row>
    <row r="129" spans="2:65" s="11" customFormat="1" ht="22.9" customHeight="1">
      <c r="B129" s="115"/>
      <c r="D129" s="116" t="s">
        <v>76</v>
      </c>
      <c r="E129" s="123" t="s">
        <v>991</v>
      </c>
      <c r="F129" s="212" t="s">
        <v>948</v>
      </c>
      <c r="G129" s="210"/>
      <c r="H129" s="210"/>
      <c r="I129" s="210"/>
      <c r="J129" s="213">
        <f>BK129</f>
        <v>0</v>
      </c>
      <c r="K129" s="210"/>
      <c r="L129" s="115"/>
      <c r="M129" s="118"/>
      <c r="P129" s="119">
        <f>SUM(P130:P133)</f>
        <v>0</v>
      </c>
      <c r="R129" s="119">
        <f>SUM(R130:R133)</f>
        <v>0</v>
      </c>
      <c r="T129" s="120">
        <f>SUM(T130:T133)</f>
        <v>0</v>
      </c>
      <c r="AR129" s="116" t="s">
        <v>172</v>
      </c>
      <c r="AT129" s="121" t="s">
        <v>76</v>
      </c>
      <c r="AU129" s="121" t="s">
        <v>85</v>
      </c>
      <c r="AY129" s="116" t="s">
        <v>146</v>
      </c>
      <c r="BK129" s="122">
        <f>SUM(BK130:BK133)</f>
        <v>0</v>
      </c>
    </row>
    <row r="130" spans="2:65" s="1" customFormat="1" ht="16.5" customHeight="1">
      <c r="B130" s="124"/>
      <c r="C130" s="125" t="s">
        <v>108</v>
      </c>
      <c r="D130" s="126" t="s">
        <v>149</v>
      </c>
      <c r="E130" s="127" t="s">
        <v>949</v>
      </c>
      <c r="F130" s="204" t="s">
        <v>950</v>
      </c>
      <c r="G130" s="208" t="s">
        <v>348</v>
      </c>
      <c r="H130" s="209">
        <v>1</v>
      </c>
      <c r="I130" s="155">
        <v>0</v>
      </c>
      <c r="J130" s="203">
        <f>ROUND(I130*H130,2)</f>
        <v>0</v>
      </c>
      <c r="K130" s="204" t="s">
        <v>153</v>
      </c>
      <c r="L130" s="27"/>
      <c r="M130" s="128" t="s">
        <v>1</v>
      </c>
      <c r="N130" s="129" t="s">
        <v>43</v>
      </c>
      <c r="O130" s="130">
        <v>0</v>
      </c>
      <c r="P130" s="130">
        <f>O130*H130</f>
        <v>0</v>
      </c>
      <c r="Q130" s="130">
        <v>0</v>
      </c>
      <c r="R130" s="130">
        <f>Q130*H130</f>
        <v>0</v>
      </c>
      <c r="S130" s="130">
        <v>0</v>
      </c>
      <c r="T130" s="131">
        <f>S130*H130</f>
        <v>0</v>
      </c>
      <c r="AR130" s="132" t="s">
        <v>951</v>
      </c>
      <c r="AT130" s="132" t="s">
        <v>149</v>
      </c>
      <c r="AU130" s="132" t="s">
        <v>108</v>
      </c>
      <c r="AY130" s="15" t="s">
        <v>146</v>
      </c>
      <c r="BE130" s="133">
        <f>IF(N130="základní",J130,0)</f>
        <v>0</v>
      </c>
      <c r="BF130" s="133">
        <f>IF(N130="snížená",J130,0)</f>
        <v>0</v>
      </c>
      <c r="BG130" s="133">
        <f>IF(N130="zákl. přenesená",J130,0)</f>
        <v>0</v>
      </c>
      <c r="BH130" s="133">
        <f>IF(N130="sníž. přenesená",J130,0)</f>
        <v>0</v>
      </c>
      <c r="BI130" s="133">
        <f>IF(N130="nulová",J130,0)</f>
        <v>0</v>
      </c>
      <c r="BJ130" s="15" t="s">
        <v>108</v>
      </c>
      <c r="BK130" s="133">
        <f>ROUND(I130*H130,2)</f>
        <v>0</v>
      </c>
      <c r="BL130" s="15" t="s">
        <v>951</v>
      </c>
      <c r="BM130" s="132" t="s">
        <v>952</v>
      </c>
    </row>
    <row r="131" spans="2:65" s="12" customFormat="1">
      <c r="B131" s="134"/>
      <c r="D131" s="135" t="s">
        <v>156</v>
      </c>
      <c r="E131" s="136" t="s">
        <v>1</v>
      </c>
      <c r="F131" s="196" t="s">
        <v>953</v>
      </c>
      <c r="G131" s="193"/>
      <c r="H131" s="197">
        <v>1</v>
      </c>
      <c r="I131" s="193"/>
      <c r="J131" s="193"/>
      <c r="K131" s="193"/>
      <c r="L131" s="134"/>
      <c r="M131" s="137"/>
      <c r="T131" s="138"/>
      <c r="AT131" s="136" t="s">
        <v>156</v>
      </c>
      <c r="AU131" s="136" t="s">
        <v>108</v>
      </c>
      <c r="AV131" s="12" t="s">
        <v>108</v>
      </c>
      <c r="AW131" s="12" t="s">
        <v>31</v>
      </c>
      <c r="AX131" s="12" t="s">
        <v>85</v>
      </c>
      <c r="AY131" s="136" t="s">
        <v>146</v>
      </c>
    </row>
    <row r="132" spans="2:65" s="1" customFormat="1" ht="16.5" customHeight="1">
      <c r="B132" s="124"/>
      <c r="C132" s="125" t="s">
        <v>163</v>
      </c>
      <c r="D132" s="126" t="s">
        <v>149</v>
      </c>
      <c r="E132" s="127" t="s">
        <v>954</v>
      </c>
      <c r="F132" s="204" t="s">
        <v>955</v>
      </c>
      <c r="G132" s="208" t="s">
        <v>348</v>
      </c>
      <c r="H132" s="209">
        <v>1</v>
      </c>
      <c r="I132" s="155">
        <v>0</v>
      </c>
      <c r="J132" s="203">
        <f>ROUND(I132*H132,2)</f>
        <v>0</v>
      </c>
      <c r="K132" s="204" t="s">
        <v>153</v>
      </c>
      <c r="L132" s="27"/>
      <c r="M132" s="128" t="s">
        <v>1</v>
      </c>
      <c r="N132" s="129" t="s">
        <v>43</v>
      </c>
      <c r="O132" s="130">
        <v>0</v>
      </c>
      <c r="P132" s="130">
        <f>O132*H132</f>
        <v>0</v>
      </c>
      <c r="Q132" s="130">
        <v>0</v>
      </c>
      <c r="R132" s="130">
        <f>Q132*H132</f>
        <v>0</v>
      </c>
      <c r="S132" s="130">
        <v>0</v>
      </c>
      <c r="T132" s="131">
        <f>S132*H132</f>
        <v>0</v>
      </c>
      <c r="AR132" s="132" t="s">
        <v>951</v>
      </c>
      <c r="AT132" s="132" t="s">
        <v>149</v>
      </c>
      <c r="AU132" s="132" t="s">
        <v>108</v>
      </c>
      <c r="AY132" s="15" t="s">
        <v>146</v>
      </c>
      <c r="BE132" s="133">
        <f>IF(N132="základní",J132,0)</f>
        <v>0</v>
      </c>
      <c r="BF132" s="133">
        <f>IF(N132="snížená",J132,0)</f>
        <v>0</v>
      </c>
      <c r="BG132" s="133">
        <f>IF(N132="zákl. přenesená",J132,0)</f>
        <v>0</v>
      </c>
      <c r="BH132" s="133">
        <f>IF(N132="sníž. přenesená",J132,0)</f>
        <v>0</v>
      </c>
      <c r="BI132" s="133">
        <f>IF(N132="nulová",J132,0)</f>
        <v>0</v>
      </c>
      <c r="BJ132" s="15" t="s">
        <v>108</v>
      </c>
      <c r="BK132" s="133">
        <f>ROUND(I132*H132,2)</f>
        <v>0</v>
      </c>
      <c r="BL132" s="15" t="s">
        <v>951</v>
      </c>
      <c r="BM132" s="132" t="s">
        <v>956</v>
      </c>
    </row>
    <row r="133" spans="2:65" s="12" customFormat="1">
      <c r="B133" s="134"/>
      <c r="D133" s="135" t="s">
        <v>156</v>
      </c>
      <c r="E133" s="136" t="s">
        <v>1</v>
      </c>
      <c r="F133" s="196" t="s">
        <v>85</v>
      </c>
      <c r="G133" s="193"/>
      <c r="H133" s="197">
        <v>1</v>
      </c>
      <c r="I133" s="193"/>
      <c r="J133" s="193"/>
      <c r="K133" s="193"/>
      <c r="L133" s="134"/>
      <c r="M133" s="137"/>
      <c r="T133" s="138"/>
      <c r="AT133" s="136" t="s">
        <v>156</v>
      </c>
      <c r="AU133" s="136" t="s">
        <v>108</v>
      </c>
      <c r="AV133" s="12" t="s">
        <v>108</v>
      </c>
      <c r="AW133" s="12" t="s">
        <v>31</v>
      </c>
      <c r="AX133" s="12" t="s">
        <v>85</v>
      </c>
      <c r="AY133" s="136" t="s">
        <v>146</v>
      </c>
    </row>
    <row r="134" spans="2:65" s="11" customFormat="1" ht="22.9" customHeight="1">
      <c r="B134" s="115"/>
      <c r="D134" s="116" t="s">
        <v>76</v>
      </c>
      <c r="E134" s="123" t="s">
        <v>990</v>
      </c>
      <c r="F134" s="212" t="s">
        <v>957</v>
      </c>
      <c r="G134" s="210"/>
      <c r="H134" s="210"/>
      <c r="I134" s="210"/>
      <c r="J134" s="213">
        <f>BK134</f>
        <v>0</v>
      </c>
      <c r="K134" s="210"/>
      <c r="L134" s="115"/>
      <c r="M134" s="118"/>
      <c r="P134" s="119">
        <f>SUM(P135:P138)</f>
        <v>0</v>
      </c>
      <c r="R134" s="119">
        <f>SUM(R135:R138)</f>
        <v>0</v>
      </c>
      <c r="T134" s="120">
        <f>SUM(T135:T138)</f>
        <v>0</v>
      </c>
      <c r="AR134" s="116" t="s">
        <v>172</v>
      </c>
      <c r="AT134" s="121" t="s">
        <v>76</v>
      </c>
      <c r="AU134" s="121" t="s">
        <v>85</v>
      </c>
      <c r="AY134" s="116" t="s">
        <v>146</v>
      </c>
      <c r="BK134" s="122">
        <f>SUM(BK135:BK138)</f>
        <v>0</v>
      </c>
    </row>
    <row r="135" spans="2:65" s="1" customFormat="1" ht="16.5" customHeight="1">
      <c r="B135" s="124"/>
      <c r="C135" s="125" t="s">
        <v>154</v>
      </c>
      <c r="D135" s="126" t="s">
        <v>149</v>
      </c>
      <c r="E135" s="127" t="s">
        <v>958</v>
      </c>
      <c r="F135" s="204" t="s">
        <v>959</v>
      </c>
      <c r="G135" s="208" t="s">
        <v>348</v>
      </c>
      <c r="H135" s="209">
        <v>1</v>
      </c>
      <c r="I135" s="155">
        <v>0</v>
      </c>
      <c r="J135" s="203">
        <f>ROUND(I135*H135,2)</f>
        <v>0</v>
      </c>
      <c r="K135" s="204" t="s">
        <v>153</v>
      </c>
      <c r="L135" s="27"/>
      <c r="M135" s="128" t="s">
        <v>1</v>
      </c>
      <c r="N135" s="129" t="s">
        <v>43</v>
      </c>
      <c r="O135" s="130">
        <v>0</v>
      </c>
      <c r="P135" s="130">
        <f>O135*H135</f>
        <v>0</v>
      </c>
      <c r="Q135" s="130">
        <v>0</v>
      </c>
      <c r="R135" s="130">
        <f>Q135*H135</f>
        <v>0</v>
      </c>
      <c r="S135" s="130">
        <v>0</v>
      </c>
      <c r="T135" s="131">
        <f>S135*H135</f>
        <v>0</v>
      </c>
      <c r="AR135" s="132" t="s">
        <v>951</v>
      </c>
      <c r="AT135" s="132" t="s">
        <v>149</v>
      </c>
      <c r="AU135" s="132" t="s">
        <v>108</v>
      </c>
      <c r="AY135" s="15" t="s">
        <v>146</v>
      </c>
      <c r="BE135" s="133">
        <f>IF(N135="základní",J135,0)</f>
        <v>0</v>
      </c>
      <c r="BF135" s="133">
        <f>IF(N135="snížená",J135,0)</f>
        <v>0</v>
      </c>
      <c r="BG135" s="133">
        <f>IF(N135="zákl. přenesená",J135,0)</f>
        <v>0</v>
      </c>
      <c r="BH135" s="133">
        <f>IF(N135="sníž. přenesená",J135,0)</f>
        <v>0</v>
      </c>
      <c r="BI135" s="133">
        <f>IF(N135="nulová",J135,0)</f>
        <v>0</v>
      </c>
      <c r="BJ135" s="15" t="s">
        <v>108</v>
      </c>
      <c r="BK135" s="133">
        <f>ROUND(I135*H135,2)</f>
        <v>0</v>
      </c>
      <c r="BL135" s="15" t="s">
        <v>951</v>
      </c>
      <c r="BM135" s="132" t="s">
        <v>960</v>
      </c>
    </row>
    <row r="136" spans="2:65" s="12" customFormat="1">
      <c r="B136" s="134"/>
      <c r="D136" s="135" t="s">
        <v>156</v>
      </c>
      <c r="E136" s="136" t="s">
        <v>1</v>
      </c>
      <c r="F136" s="196" t="s">
        <v>85</v>
      </c>
      <c r="G136" s="193"/>
      <c r="H136" s="197">
        <v>1</v>
      </c>
      <c r="I136" s="193"/>
      <c r="J136" s="193"/>
      <c r="K136" s="193"/>
      <c r="L136" s="134"/>
      <c r="M136" s="137"/>
      <c r="T136" s="138"/>
      <c r="AT136" s="136" t="s">
        <v>156</v>
      </c>
      <c r="AU136" s="136" t="s">
        <v>108</v>
      </c>
      <c r="AV136" s="12" t="s">
        <v>108</v>
      </c>
      <c r="AW136" s="12" t="s">
        <v>31</v>
      </c>
      <c r="AX136" s="12" t="s">
        <v>85</v>
      </c>
      <c r="AY136" s="136" t="s">
        <v>146</v>
      </c>
    </row>
    <row r="137" spans="2:65" s="1" customFormat="1" ht="16.5" customHeight="1">
      <c r="B137" s="124"/>
      <c r="C137" s="125" t="s">
        <v>172</v>
      </c>
      <c r="D137" s="126" t="s">
        <v>149</v>
      </c>
      <c r="E137" s="127" t="s">
        <v>961</v>
      </c>
      <c r="F137" s="204" t="s">
        <v>962</v>
      </c>
      <c r="G137" s="208" t="s">
        <v>348</v>
      </c>
      <c r="H137" s="209">
        <v>1</v>
      </c>
      <c r="I137" s="155">
        <v>0</v>
      </c>
      <c r="J137" s="203">
        <f>ROUND(I137*H137,2)</f>
        <v>0</v>
      </c>
      <c r="K137" s="204" t="s">
        <v>153</v>
      </c>
      <c r="L137" s="27"/>
      <c r="M137" s="128" t="s">
        <v>1</v>
      </c>
      <c r="N137" s="129" t="s">
        <v>43</v>
      </c>
      <c r="O137" s="130">
        <v>0</v>
      </c>
      <c r="P137" s="130">
        <f>O137*H137</f>
        <v>0</v>
      </c>
      <c r="Q137" s="130">
        <v>0</v>
      </c>
      <c r="R137" s="130">
        <f>Q137*H137</f>
        <v>0</v>
      </c>
      <c r="S137" s="130">
        <v>0</v>
      </c>
      <c r="T137" s="131">
        <f>S137*H137</f>
        <v>0</v>
      </c>
      <c r="AR137" s="132" t="s">
        <v>951</v>
      </c>
      <c r="AT137" s="132" t="s">
        <v>149</v>
      </c>
      <c r="AU137" s="132" t="s">
        <v>108</v>
      </c>
      <c r="AY137" s="15" t="s">
        <v>146</v>
      </c>
      <c r="BE137" s="133">
        <f>IF(N137="základní",J137,0)</f>
        <v>0</v>
      </c>
      <c r="BF137" s="133">
        <f>IF(N137="snížená",J137,0)</f>
        <v>0</v>
      </c>
      <c r="BG137" s="133">
        <f>IF(N137="zákl. přenesená",J137,0)</f>
        <v>0</v>
      </c>
      <c r="BH137" s="133">
        <f>IF(N137="sníž. přenesená",J137,0)</f>
        <v>0</v>
      </c>
      <c r="BI137" s="133">
        <f>IF(N137="nulová",J137,0)</f>
        <v>0</v>
      </c>
      <c r="BJ137" s="15" t="s">
        <v>108</v>
      </c>
      <c r="BK137" s="133">
        <f>ROUND(I137*H137,2)</f>
        <v>0</v>
      </c>
      <c r="BL137" s="15" t="s">
        <v>951</v>
      </c>
      <c r="BM137" s="132" t="s">
        <v>963</v>
      </c>
    </row>
    <row r="138" spans="2:65" s="12" customFormat="1">
      <c r="B138" s="134"/>
      <c r="D138" s="135" t="s">
        <v>156</v>
      </c>
      <c r="E138" s="136" t="s">
        <v>1</v>
      </c>
      <c r="F138" s="196" t="s">
        <v>85</v>
      </c>
      <c r="G138" s="193"/>
      <c r="H138" s="197">
        <v>1</v>
      </c>
      <c r="I138" s="193"/>
      <c r="J138" s="193"/>
      <c r="K138" s="193"/>
      <c r="L138" s="134"/>
      <c r="M138" s="137"/>
      <c r="T138" s="138"/>
      <c r="AT138" s="136" t="s">
        <v>156</v>
      </c>
      <c r="AU138" s="136" t="s">
        <v>108</v>
      </c>
      <c r="AV138" s="12" t="s">
        <v>108</v>
      </c>
      <c r="AW138" s="12" t="s">
        <v>31</v>
      </c>
      <c r="AX138" s="12" t="s">
        <v>85</v>
      </c>
      <c r="AY138" s="136" t="s">
        <v>146</v>
      </c>
    </row>
    <row r="139" spans="2:65" s="11" customFormat="1" ht="22.9" customHeight="1">
      <c r="B139" s="115"/>
      <c r="D139" s="116" t="s">
        <v>76</v>
      </c>
      <c r="E139" s="123" t="s">
        <v>989</v>
      </c>
      <c r="F139" s="212" t="s">
        <v>964</v>
      </c>
      <c r="G139" s="210"/>
      <c r="H139" s="210"/>
      <c r="I139" s="210"/>
      <c r="J139" s="213">
        <f>BK139</f>
        <v>0</v>
      </c>
      <c r="K139" s="210"/>
      <c r="L139" s="115"/>
      <c r="M139" s="118"/>
      <c r="P139" s="119">
        <f>SUM(P140:P141)</f>
        <v>0</v>
      </c>
      <c r="R139" s="119">
        <f>SUM(R140:R141)</f>
        <v>0</v>
      </c>
      <c r="T139" s="120">
        <f>SUM(T140:T141)</f>
        <v>0</v>
      </c>
      <c r="AR139" s="116" t="s">
        <v>172</v>
      </c>
      <c r="AT139" s="121" t="s">
        <v>76</v>
      </c>
      <c r="AU139" s="121" t="s">
        <v>85</v>
      </c>
      <c r="AY139" s="116" t="s">
        <v>146</v>
      </c>
      <c r="BK139" s="122">
        <f>SUM(BK140:BK141)</f>
        <v>0</v>
      </c>
    </row>
    <row r="140" spans="2:65" s="1" customFormat="1" ht="16.5" customHeight="1">
      <c r="B140" s="124"/>
      <c r="C140" s="125" t="s">
        <v>192</v>
      </c>
      <c r="D140" s="126" t="s">
        <v>149</v>
      </c>
      <c r="E140" s="127" t="s">
        <v>965</v>
      </c>
      <c r="F140" s="204" t="s">
        <v>980</v>
      </c>
      <c r="G140" s="208" t="s">
        <v>348</v>
      </c>
      <c r="H140" s="209">
        <v>1</v>
      </c>
      <c r="I140" s="155">
        <v>0</v>
      </c>
      <c r="J140" s="203">
        <f>ROUND(I140*H140,2)</f>
        <v>0</v>
      </c>
      <c r="K140" s="204" t="s">
        <v>231</v>
      </c>
      <c r="L140" s="27"/>
      <c r="M140" s="128" t="s">
        <v>1</v>
      </c>
      <c r="N140" s="129" t="s">
        <v>43</v>
      </c>
      <c r="O140" s="130">
        <v>0</v>
      </c>
      <c r="P140" s="130">
        <f>O140*H140</f>
        <v>0</v>
      </c>
      <c r="Q140" s="130">
        <v>0</v>
      </c>
      <c r="R140" s="130">
        <f>Q140*H140</f>
        <v>0</v>
      </c>
      <c r="S140" s="130">
        <v>0</v>
      </c>
      <c r="T140" s="131">
        <f>S140*H140</f>
        <v>0</v>
      </c>
      <c r="AR140" s="132" t="s">
        <v>951</v>
      </c>
      <c r="AT140" s="132" t="s">
        <v>149</v>
      </c>
      <c r="AU140" s="132" t="s">
        <v>108</v>
      </c>
      <c r="AY140" s="15" t="s">
        <v>146</v>
      </c>
      <c r="BE140" s="133">
        <f>IF(N140="základní",J140,0)</f>
        <v>0</v>
      </c>
      <c r="BF140" s="133">
        <f>IF(N140="snížená",J140,0)</f>
        <v>0</v>
      </c>
      <c r="BG140" s="133">
        <f>IF(N140="zákl. přenesená",J140,0)</f>
        <v>0</v>
      </c>
      <c r="BH140" s="133">
        <f>IF(N140="sníž. přenesená",J140,0)</f>
        <v>0</v>
      </c>
      <c r="BI140" s="133">
        <f>IF(N140="nulová",J140,0)</f>
        <v>0</v>
      </c>
      <c r="BJ140" s="15" t="s">
        <v>108</v>
      </c>
      <c r="BK140" s="133">
        <f>ROUND(I140*H140,2)</f>
        <v>0</v>
      </c>
      <c r="BL140" s="15" t="s">
        <v>951</v>
      </c>
      <c r="BM140" s="132" t="s">
        <v>966</v>
      </c>
    </row>
    <row r="141" spans="2:65" s="12" customFormat="1" ht="22.5">
      <c r="B141" s="134"/>
      <c r="D141" s="135" t="s">
        <v>156</v>
      </c>
      <c r="E141" s="136" t="s">
        <v>1</v>
      </c>
      <c r="F141" s="196" t="s">
        <v>983</v>
      </c>
      <c r="G141" s="193"/>
      <c r="H141" s="197">
        <v>1</v>
      </c>
      <c r="I141" s="193"/>
      <c r="J141" s="193"/>
      <c r="K141" s="193"/>
      <c r="L141" s="134"/>
      <c r="M141" s="137"/>
      <c r="T141" s="138"/>
      <c r="AT141" s="136" t="s">
        <v>156</v>
      </c>
      <c r="AU141" s="136" t="s">
        <v>108</v>
      </c>
      <c r="AV141" s="12" t="s">
        <v>108</v>
      </c>
      <c r="AW141" s="12" t="s">
        <v>31</v>
      </c>
      <c r="AX141" s="12" t="s">
        <v>85</v>
      </c>
      <c r="AY141" s="136" t="s">
        <v>146</v>
      </c>
    </row>
    <row r="142" spans="2:65" s="11" customFormat="1" ht="22.9" customHeight="1">
      <c r="B142" s="115"/>
      <c r="D142" s="116" t="s">
        <v>76</v>
      </c>
      <c r="E142" s="123" t="s">
        <v>988</v>
      </c>
      <c r="F142" s="212" t="s">
        <v>967</v>
      </c>
      <c r="G142" s="210"/>
      <c r="H142" s="210"/>
      <c r="I142" s="210"/>
      <c r="J142" s="213">
        <f>BK142</f>
        <v>0</v>
      </c>
      <c r="K142" s="210"/>
      <c r="L142" s="115"/>
      <c r="M142" s="118"/>
      <c r="P142" s="119">
        <f>SUM(P143:P148)</f>
        <v>0</v>
      </c>
      <c r="R142" s="119">
        <f>SUM(R143:R148)</f>
        <v>0</v>
      </c>
      <c r="T142" s="120">
        <f>SUM(T143:T148)</f>
        <v>0</v>
      </c>
      <c r="AR142" s="116" t="s">
        <v>172</v>
      </c>
      <c r="AT142" s="121" t="s">
        <v>76</v>
      </c>
      <c r="AU142" s="121" t="s">
        <v>85</v>
      </c>
      <c r="AY142" s="116" t="s">
        <v>146</v>
      </c>
      <c r="BK142" s="122">
        <f>SUM(BK143:BK148)</f>
        <v>0</v>
      </c>
    </row>
    <row r="143" spans="2:65" s="1" customFormat="1" ht="16.5" customHeight="1">
      <c r="B143" s="124"/>
      <c r="C143" s="125" t="s">
        <v>147</v>
      </c>
      <c r="D143" s="126" t="s">
        <v>149</v>
      </c>
      <c r="E143" s="127" t="s">
        <v>968</v>
      </c>
      <c r="F143" s="204" t="s">
        <v>981</v>
      </c>
      <c r="G143" s="208" t="s">
        <v>348</v>
      </c>
      <c r="H143" s="209">
        <v>1</v>
      </c>
      <c r="I143" s="155">
        <v>0</v>
      </c>
      <c r="J143" s="203">
        <f>ROUND(I143*H143,2)</f>
        <v>0</v>
      </c>
      <c r="K143" s="204" t="s">
        <v>153</v>
      </c>
      <c r="L143" s="27"/>
      <c r="M143" s="128" t="s">
        <v>1</v>
      </c>
      <c r="N143" s="129" t="s">
        <v>43</v>
      </c>
      <c r="O143" s="130">
        <v>0</v>
      </c>
      <c r="P143" s="130">
        <f>O143*H143</f>
        <v>0</v>
      </c>
      <c r="Q143" s="130">
        <v>0</v>
      </c>
      <c r="R143" s="130">
        <f>Q143*H143</f>
        <v>0</v>
      </c>
      <c r="S143" s="130">
        <v>0</v>
      </c>
      <c r="T143" s="131">
        <f>S143*H143</f>
        <v>0</v>
      </c>
      <c r="AR143" s="132" t="s">
        <v>951</v>
      </c>
      <c r="AT143" s="132" t="s">
        <v>149</v>
      </c>
      <c r="AU143" s="132" t="s">
        <v>108</v>
      </c>
      <c r="AY143" s="15" t="s">
        <v>146</v>
      </c>
      <c r="BE143" s="133">
        <f>IF(N143="základní",J143,0)</f>
        <v>0</v>
      </c>
      <c r="BF143" s="133">
        <f>IF(N143="snížená",J143,0)</f>
        <v>0</v>
      </c>
      <c r="BG143" s="133">
        <f>IF(N143="zákl. přenesená",J143,0)</f>
        <v>0</v>
      </c>
      <c r="BH143" s="133">
        <f>IF(N143="sníž. přenesená",J143,0)</f>
        <v>0</v>
      </c>
      <c r="BI143" s="133">
        <f>IF(N143="nulová",J143,0)</f>
        <v>0</v>
      </c>
      <c r="BJ143" s="15" t="s">
        <v>108</v>
      </c>
      <c r="BK143" s="133">
        <f>ROUND(I143*H143,2)</f>
        <v>0</v>
      </c>
      <c r="BL143" s="15" t="s">
        <v>951</v>
      </c>
      <c r="BM143" s="132" t="s">
        <v>969</v>
      </c>
    </row>
    <row r="144" spans="2:65" s="12" customFormat="1">
      <c r="B144" s="134"/>
      <c r="D144" s="135" t="s">
        <v>156</v>
      </c>
      <c r="E144" s="136" t="s">
        <v>1</v>
      </c>
      <c r="F144" s="196" t="s">
        <v>982</v>
      </c>
      <c r="G144" s="193"/>
      <c r="H144" s="197">
        <v>1</v>
      </c>
      <c r="I144" s="193"/>
      <c r="J144" s="193"/>
      <c r="K144" s="193"/>
      <c r="L144" s="134"/>
      <c r="M144" s="137"/>
      <c r="T144" s="138"/>
      <c r="AT144" s="136" t="s">
        <v>156</v>
      </c>
      <c r="AU144" s="136" t="s">
        <v>108</v>
      </c>
      <c r="AV144" s="12" t="s">
        <v>108</v>
      </c>
      <c r="AW144" s="12" t="s">
        <v>31</v>
      </c>
      <c r="AX144" s="12" t="s">
        <v>85</v>
      </c>
      <c r="AY144" s="136" t="s">
        <v>146</v>
      </c>
    </row>
    <row r="145" spans="2:65" s="1" customFormat="1" ht="16.5" customHeight="1">
      <c r="B145" s="124"/>
      <c r="C145" s="125" t="s">
        <v>90</v>
      </c>
      <c r="D145" s="126" t="s">
        <v>149</v>
      </c>
      <c r="E145" s="127" t="s">
        <v>970</v>
      </c>
      <c r="F145" s="204" t="s">
        <v>984</v>
      </c>
      <c r="G145" s="208" t="s">
        <v>348</v>
      </c>
      <c r="H145" s="209">
        <v>1</v>
      </c>
      <c r="I145" s="155">
        <v>0</v>
      </c>
      <c r="J145" s="203">
        <f>ROUND(I145*H145,2)</f>
        <v>0</v>
      </c>
      <c r="K145" s="204" t="s">
        <v>231</v>
      </c>
      <c r="L145" s="27"/>
      <c r="M145" s="128" t="s">
        <v>1</v>
      </c>
      <c r="N145" s="129" t="s">
        <v>43</v>
      </c>
      <c r="O145" s="130">
        <v>0</v>
      </c>
      <c r="P145" s="130">
        <f>O145*H145</f>
        <v>0</v>
      </c>
      <c r="Q145" s="130">
        <v>0</v>
      </c>
      <c r="R145" s="130">
        <f>Q145*H145</f>
        <v>0</v>
      </c>
      <c r="S145" s="130">
        <v>0</v>
      </c>
      <c r="T145" s="131">
        <f>S145*H145</f>
        <v>0</v>
      </c>
      <c r="AR145" s="132" t="s">
        <v>951</v>
      </c>
      <c r="AT145" s="132" t="s">
        <v>149</v>
      </c>
      <c r="AU145" s="132" t="s">
        <v>108</v>
      </c>
      <c r="AY145" s="15" t="s">
        <v>146</v>
      </c>
      <c r="BE145" s="133">
        <f>IF(N145="základní",J145,0)</f>
        <v>0</v>
      </c>
      <c r="BF145" s="133">
        <f>IF(N145="snížená",J145,0)</f>
        <v>0</v>
      </c>
      <c r="BG145" s="133">
        <f>IF(N145="zákl. přenesená",J145,0)</f>
        <v>0</v>
      </c>
      <c r="BH145" s="133">
        <f>IF(N145="sníž. přenesená",J145,0)</f>
        <v>0</v>
      </c>
      <c r="BI145" s="133">
        <f>IF(N145="nulová",J145,0)</f>
        <v>0</v>
      </c>
      <c r="BJ145" s="15" t="s">
        <v>108</v>
      </c>
      <c r="BK145" s="133">
        <f>ROUND(I145*H145,2)</f>
        <v>0</v>
      </c>
      <c r="BL145" s="15" t="s">
        <v>951</v>
      </c>
      <c r="BM145" s="132" t="s">
        <v>971</v>
      </c>
    </row>
    <row r="146" spans="2:65" s="12" customFormat="1">
      <c r="B146" s="134"/>
      <c r="D146" s="135" t="s">
        <v>156</v>
      </c>
      <c r="E146" s="136" t="s">
        <v>1</v>
      </c>
      <c r="F146" s="196" t="s">
        <v>985</v>
      </c>
      <c r="G146" s="193"/>
      <c r="H146" s="197">
        <v>1</v>
      </c>
      <c r="I146" s="193"/>
      <c r="J146" s="193"/>
      <c r="K146" s="193"/>
      <c r="L146" s="134"/>
      <c r="M146" s="137"/>
      <c r="T146" s="138"/>
      <c r="AT146" s="136" t="s">
        <v>156</v>
      </c>
      <c r="AU146" s="136" t="s">
        <v>108</v>
      </c>
      <c r="AV146" s="12" t="s">
        <v>108</v>
      </c>
      <c r="AW146" s="12" t="s">
        <v>31</v>
      </c>
      <c r="AX146" s="12" t="s">
        <v>85</v>
      </c>
      <c r="AY146" s="136" t="s">
        <v>146</v>
      </c>
    </row>
    <row r="147" spans="2:65" s="1" customFormat="1" ht="16.5" customHeight="1">
      <c r="B147" s="124"/>
      <c r="C147" s="125" t="s">
        <v>210</v>
      </c>
      <c r="D147" s="126" t="s">
        <v>149</v>
      </c>
      <c r="E147" s="127" t="s">
        <v>972</v>
      </c>
      <c r="F147" s="204" t="s">
        <v>986</v>
      </c>
      <c r="G147" s="208" t="s">
        <v>348</v>
      </c>
      <c r="H147" s="209">
        <v>1</v>
      </c>
      <c r="I147" s="155">
        <v>0</v>
      </c>
      <c r="J147" s="203">
        <f>ROUND(I147*H147,2)</f>
        <v>0</v>
      </c>
      <c r="K147" s="204" t="s">
        <v>231</v>
      </c>
      <c r="L147" s="27"/>
      <c r="M147" s="128" t="s">
        <v>1</v>
      </c>
      <c r="N147" s="129" t="s">
        <v>43</v>
      </c>
      <c r="O147" s="130">
        <v>0</v>
      </c>
      <c r="P147" s="130">
        <f>O147*H147</f>
        <v>0</v>
      </c>
      <c r="Q147" s="130">
        <v>0</v>
      </c>
      <c r="R147" s="130">
        <f>Q147*H147</f>
        <v>0</v>
      </c>
      <c r="S147" s="130">
        <v>0</v>
      </c>
      <c r="T147" s="131">
        <f>S147*H147</f>
        <v>0</v>
      </c>
      <c r="AR147" s="132" t="s">
        <v>951</v>
      </c>
      <c r="AT147" s="132" t="s">
        <v>149</v>
      </c>
      <c r="AU147" s="132" t="s">
        <v>108</v>
      </c>
      <c r="AY147" s="15" t="s">
        <v>146</v>
      </c>
      <c r="BE147" s="133">
        <f>IF(N147="základní",J147,0)</f>
        <v>0</v>
      </c>
      <c r="BF147" s="133">
        <f>IF(N147="snížená",J147,0)</f>
        <v>0</v>
      </c>
      <c r="BG147" s="133">
        <f>IF(N147="zákl. přenesená",J147,0)</f>
        <v>0</v>
      </c>
      <c r="BH147" s="133">
        <f>IF(N147="sníž. přenesená",J147,0)</f>
        <v>0</v>
      </c>
      <c r="BI147" s="133">
        <f>IF(N147="nulová",J147,0)</f>
        <v>0</v>
      </c>
      <c r="BJ147" s="15" t="s">
        <v>108</v>
      </c>
      <c r="BK147" s="133">
        <f>ROUND(I147*H147,2)</f>
        <v>0</v>
      </c>
      <c r="BL147" s="15" t="s">
        <v>951</v>
      </c>
      <c r="BM147" s="132" t="s">
        <v>973</v>
      </c>
    </row>
    <row r="148" spans="2:65" s="12" customFormat="1">
      <c r="B148" s="134"/>
      <c r="D148" s="135" t="s">
        <v>156</v>
      </c>
      <c r="E148" s="136" t="s">
        <v>1</v>
      </c>
      <c r="F148" s="196" t="s">
        <v>987</v>
      </c>
      <c r="G148" s="193"/>
      <c r="H148" s="197">
        <v>1</v>
      </c>
      <c r="I148" s="193"/>
      <c r="J148" s="193"/>
      <c r="K148" s="193"/>
      <c r="L148" s="134"/>
      <c r="M148" s="149"/>
      <c r="N148" s="150"/>
      <c r="O148" s="150"/>
      <c r="P148" s="150"/>
      <c r="Q148" s="150"/>
      <c r="R148" s="150"/>
      <c r="S148" s="150"/>
      <c r="T148" s="151"/>
      <c r="AT148" s="136" t="s">
        <v>156</v>
      </c>
      <c r="AU148" s="136" t="s">
        <v>108</v>
      </c>
      <c r="AV148" s="12" t="s">
        <v>108</v>
      </c>
      <c r="AW148" s="12" t="s">
        <v>31</v>
      </c>
      <c r="AX148" s="12" t="s">
        <v>85</v>
      </c>
      <c r="AY148" s="136" t="s">
        <v>146</v>
      </c>
    </row>
    <row r="149" spans="2:65" s="1" customFormat="1" ht="6.95" customHeight="1">
      <c r="B149" s="39"/>
      <c r="C149" s="40"/>
      <c r="D149" s="40"/>
      <c r="E149" s="40"/>
      <c r="F149" s="202"/>
      <c r="G149" s="202"/>
      <c r="H149" s="202"/>
      <c r="I149" s="202"/>
      <c r="J149" s="202"/>
      <c r="K149" s="202"/>
      <c r="L149" s="27"/>
    </row>
  </sheetData>
  <sheetProtection sheet="1" objects="1" scenarios="1" selectLockedCells="1"/>
  <autoFilter ref="C122:K148" xr:uid="{00000000-0009-0000-0000-000009000000}"/>
  <mergeCells count="9">
    <mergeCell ref="E87:H87"/>
    <mergeCell ref="E113:H113"/>
    <mergeCell ref="E115:H115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203"/>
  <sheetViews>
    <sheetView showGridLines="0" topLeftCell="A184" workbookViewId="0">
      <selection activeCell="I195" sqref="I195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56" t="s">
        <v>5</v>
      </c>
      <c r="M2" s="157"/>
      <c r="N2" s="157"/>
      <c r="O2" s="157"/>
      <c r="P2" s="157"/>
      <c r="Q2" s="157"/>
      <c r="R2" s="157"/>
      <c r="S2" s="157"/>
      <c r="T2" s="157"/>
      <c r="U2" s="157"/>
      <c r="V2" s="157"/>
      <c r="AT2" s="15" t="s">
        <v>86</v>
      </c>
    </row>
    <row r="3" spans="2:46" ht="6.95" hidden="1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85</v>
      </c>
    </row>
    <row r="4" spans="2:46" ht="24.95" hidden="1" customHeight="1">
      <c r="B4" s="18"/>
      <c r="D4" s="19" t="s">
        <v>111</v>
      </c>
      <c r="L4" s="18"/>
      <c r="M4" s="83" t="s">
        <v>10</v>
      </c>
      <c r="AT4" s="15" t="s">
        <v>3</v>
      </c>
    </row>
    <row r="5" spans="2:46" ht="6.95" hidden="1" customHeight="1">
      <c r="B5" s="18"/>
      <c r="L5" s="18"/>
    </row>
    <row r="6" spans="2:46" ht="12" hidden="1" customHeight="1">
      <c r="B6" s="18"/>
      <c r="D6" s="24" t="s">
        <v>13</v>
      </c>
      <c r="L6" s="18"/>
    </row>
    <row r="7" spans="2:46" ht="16.5" hidden="1" customHeight="1">
      <c r="B7" s="18"/>
      <c r="E7" s="191" t="str">
        <f>'Rekapitulace zakázky'!K6</f>
        <v>CERMNA-224-BYT-9</v>
      </c>
      <c r="F7" s="192"/>
      <c r="G7" s="192"/>
      <c r="H7" s="192"/>
      <c r="L7" s="18"/>
    </row>
    <row r="8" spans="2:46" s="1" customFormat="1" ht="12" hidden="1" customHeight="1">
      <c r="B8" s="27"/>
      <c r="D8" s="24" t="s">
        <v>112</v>
      </c>
      <c r="L8" s="27"/>
    </row>
    <row r="9" spans="2:46" s="1" customFormat="1" ht="16.5" hidden="1" customHeight="1">
      <c r="B9" s="27"/>
      <c r="E9" s="181" t="s">
        <v>113</v>
      </c>
      <c r="F9" s="190"/>
      <c r="G9" s="190"/>
      <c r="H9" s="190"/>
      <c r="L9" s="27"/>
    </row>
    <row r="10" spans="2:46" s="1" customFormat="1" hidden="1">
      <c r="B10" s="27"/>
      <c r="L10" s="27"/>
    </row>
    <row r="11" spans="2:46" s="1" customFormat="1" ht="12" hidden="1" customHeight="1">
      <c r="B11" s="27"/>
      <c r="D11" s="24" t="s">
        <v>15</v>
      </c>
      <c r="F11" s="22" t="s">
        <v>16</v>
      </c>
      <c r="I11" s="24" t="s">
        <v>17</v>
      </c>
      <c r="J11" s="22" t="s">
        <v>1</v>
      </c>
      <c r="L11" s="27"/>
    </row>
    <row r="12" spans="2:46" s="1" customFormat="1" ht="12" hidden="1" customHeight="1">
      <c r="B12" s="27"/>
      <c r="D12" s="24" t="s">
        <v>18</v>
      </c>
      <c r="F12" s="22" t="s">
        <v>19</v>
      </c>
      <c r="I12" s="24" t="s">
        <v>20</v>
      </c>
      <c r="J12" s="47">
        <f>'Rekapitulace zakázky'!AN8</f>
        <v>45673</v>
      </c>
      <c r="L12" s="27"/>
    </row>
    <row r="13" spans="2:46" s="1" customFormat="1" ht="10.9" hidden="1" customHeight="1">
      <c r="B13" s="27"/>
      <c r="L13" s="27"/>
    </row>
    <row r="14" spans="2:46" s="1" customFormat="1" ht="12" hidden="1" customHeight="1">
      <c r="B14" s="27"/>
      <c r="D14" s="24" t="s">
        <v>21</v>
      </c>
      <c r="I14" s="24" t="s">
        <v>22</v>
      </c>
      <c r="J14" s="22" t="s">
        <v>23</v>
      </c>
      <c r="L14" s="27"/>
    </row>
    <row r="15" spans="2:46" s="1" customFormat="1" ht="18" hidden="1" customHeight="1">
      <c r="B15" s="27"/>
      <c r="E15" s="22" t="s">
        <v>24</v>
      </c>
      <c r="I15" s="24" t="s">
        <v>25</v>
      </c>
      <c r="J15" s="22" t="s">
        <v>1</v>
      </c>
      <c r="L15" s="27"/>
    </row>
    <row r="16" spans="2:46" s="1" customFormat="1" ht="6.95" hidden="1" customHeight="1">
      <c r="B16" s="27"/>
      <c r="L16" s="27"/>
    </row>
    <row r="17" spans="2:12" s="1" customFormat="1" ht="12" hidden="1" customHeight="1">
      <c r="B17" s="27"/>
      <c r="D17" s="24" t="s">
        <v>26</v>
      </c>
      <c r="I17" s="24" t="s">
        <v>22</v>
      </c>
      <c r="J17" s="22" t="str">
        <f>'Rekapitulace zakázky'!AN13</f>
        <v/>
      </c>
      <c r="L17" s="27"/>
    </row>
    <row r="18" spans="2:12" s="1" customFormat="1" ht="18" hidden="1" customHeight="1">
      <c r="B18" s="27"/>
      <c r="E18" s="165" t="str">
        <f>'Rekapitulace zakázky'!E14</f>
        <v xml:space="preserve"> </v>
      </c>
      <c r="F18" s="165"/>
      <c r="G18" s="165"/>
      <c r="H18" s="165"/>
      <c r="I18" s="24" t="s">
        <v>25</v>
      </c>
      <c r="J18" s="22" t="str">
        <f>'Rekapitulace zakázky'!AN14</f>
        <v/>
      </c>
      <c r="L18" s="27"/>
    </row>
    <row r="19" spans="2:12" s="1" customFormat="1" ht="6.95" hidden="1" customHeight="1">
      <c r="B19" s="27"/>
      <c r="L19" s="27"/>
    </row>
    <row r="20" spans="2:12" s="1" customFormat="1" ht="12" hidden="1" customHeight="1">
      <c r="B20" s="27"/>
      <c r="D20" s="24" t="s">
        <v>28</v>
      </c>
      <c r="I20" s="24" t="s">
        <v>22</v>
      </c>
      <c r="J20" s="22" t="s">
        <v>29</v>
      </c>
      <c r="L20" s="27"/>
    </row>
    <row r="21" spans="2:12" s="1" customFormat="1" ht="18" hidden="1" customHeight="1">
      <c r="B21" s="27"/>
      <c r="E21" s="22" t="s">
        <v>30</v>
      </c>
      <c r="I21" s="24" t="s">
        <v>25</v>
      </c>
      <c r="J21" s="22" t="s">
        <v>1</v>
      </c>
      <c r="L21" s="27"/>
    </row>
    <row r="22" spans="2:12" s="1" customFormat="1" ht="6.95" hidden="1" customHeight="1">
      <c r="B22" s="27"/>
      <c r="L22" s="27"/>
    </row>
    <row r="23" spans="2:12" s="1" customFormat="1" ht="12" hidden="1" customHeight="1">
      <c r="B23" s="27"/>
      <c r="D23" s="24" t="s">
        <v>32</v>
      </c>
      <c r="I23" s="24" t="s">
        <v>22</v>
      </c>
      <c r="J23" s="22" t="s">
        <v>33</v>
      </c>
      <c r="L23" s="27"/>
    </row>
    <row r="24" spans="2:12" s="1" customFormat="1" ht="18" hidden="1" customHeight="1">
      <c r="B24" s="27"/>
      <c r="E24" s="22" t="s">
        <v>34</v>
      </c>
      <c r="I24" s="24" t="s">
        <v>25</v>
      </c>
      <c r="J24" s="22" t="s">
        <v>1</v>
      </c>
      <c r="L24" s="27"/>
    </row>
    <row r="25" spans="2:12" s="1" customFormat="1" ht="6.95" hidden="1" customHeight="1">
      <c r="B25" s="27"/>
      <c r="L25" s="27"/>
    </row>
    <row r="26" spans="2:12" s="1" customFormat="1" ht="12" hidden="1" customHeight="1">
      <c r="B26" s="27"/>
      <c r="D26" s="24" t="s">
        <v>35</v>
      </c>
      <c r="L26" s="27"/>
    </row>
    <row r="27" spans="2:12" s="7" customFormat="1" ht="23.25" hidden="1" customHeight="1">
      <c r="B27" s="84"/>
      <c r="E27" s="167" t="s">
        <v>114</v>
      </c>
      <c r="F27" s="167"/>
      <c r="G27" s="167"/>
      <c r="H27" s="167"/>
      <c r="L27" s="84"/>
    </row>
    <row r="28" spans="2:12" s="1" customFormat="1" ht="6.95" hidden="1" customHeight="1">
      <c r="B28" s="27"/>
      <c r="L28" s="27"/>
    </row>
    <row r="29" spans="2:12" s="1" customFormat="1" ht="6.95" hidden="1" customHeight="1">
      <c r="B29" s="27"/>
      <c r="D29" s="48"/>
      <c r="E29" s="48"/>
      <c r="F29" s="48"/>
      <c r="G29" s="48"/>
      <c r="H29" s="48"/>
      <c r="I29" s="48"/>
      <c r="J29" s="48"/>
      <c r="K29" s="48"/>
      <c r="L29" s="27"/>
    </row>
    <row r="30" spans="2:12" s="1" customFormat="1" ht="25.35" hidden="1" customHeight="1">
      <c r="B30" s="27"/>
      <c r="D30" s="85" t="s">
        <v>37</v>
      </c>
      <c r="J30" s="61">
        <f>ROUND(J127, 2)</f>
        <v>0</v>
      </c>
      <c r="L30" s="27"/>
    </row>
    <row r="31" spans="2:12" s="1" customFormat="1" ht="6.95" hidden="1" customHeight="1">
      <c r="B31" s="27"/>
      <c r="D31" s="48"/>
      <c r="E31" s="48"/>
      <c r="F31" s="48"/>
      <c r="G31" s="48"/>
      <c r="H31" s="48"/>
      <c r="I31" s="48"/>
      <c r="J31" s="48"/>
      <c r="K31" s="48"/>
      <c r="L31" s="27"/>
    </row>
    <row r="32" spans="2:12" s="1" customFormat="1" ht="14.45" hidden="1" customHeight="1">
      <c r="B32" s="27"/>
      <c r="F32" s="30" t="s">
        <v>39</v>
      </c>
      <c r="I32" s="30" t="s">
        <v>38</v>
      </c>
      <c r="J32" s="30" t="s">
        <v>40</v>
      </c>
      <c r="L32" s="27"/>
    </row>
    <row r="33" spans="2:12" s="1" customFormat="1" ht="14.45" hidden="1" customHeight="1">
      <c r="B33" s="27"/>
      <c r="D33" s="50" t="s">
        <v>41</v>
      </c>
      <c r="E33" s="24" t="s">
        <v>42</v>
      </c>
      <c r="F33" s="86">
        <f>ROUND((SUM(BE127:BE202)),  2)</f>
        <v>0</v>
      </c>
      <c r="I33" s="87">
        <v>0.21</v>
      </c>
      <c r="J33" s="86">
        <f>ROUND(((SUM(BE127:BE202))*I33),  2)</f>
        <v>0</v>
      </c>
      <c r="L33" s="27"/>
    </row>
    <row r="34" spans="2:12" s="1" customFormat="1" ht="14.45" hidden="1" customHeight="1">
      <c r="B34" s="27"/>
      <c r="E34" s="24" t="s">
        <v>43</v>
      </c>
      <c r="F34" s="86">
        <f>ROUND((SUM(BF127:BF202)),  2)</f>
        <v>0</v>
      </c>
      <c r="I34" s="87">
        <v>0.12</v>
      </c>
      <c r="J34" s="86">
        <f>ROUND(((SUM(BF127:BF202))*I34),  2)</f>
        <v>0</v>
      </c>
      <c r="L34" s="27"/>
    </row>
    <row r="35" spans="2:12" s="1" customFormat="1" ht="14.45" hidden="1" customHeight="1">
      <c r="B35" s="27"/>
      <c r="E35" s="24" t="s">
        <v>44</v>
      </c>
      <c r="F35" s="86">
        <f>ROUND((SUM(BG127:BG202)),  2)</f>
        <v>0</v>
      </c>
      <c r="I35" s="87">
        <v>0.21</v>
      </c>
      <c r="J35" s="86">
        <f>0</f>
        <v>0</v>
      </c>
      <c r="L35" s="27"/>
    </row>
    <row r="36" spans="2:12" s="1" customFormat="1" ht="14.45" hidden="1" customHeight="1">
      <c r="B36" s="27"/>
      <c r="E36" s="24" t="s">
        <v>45</v>
      </c>
      <c r="F36" s="86">
        <f>ROUND((SUM(BH127:BH202)),  2)</f>
        <v>0</v>
      </c>
      <c r="I36" s="87">
        <v>0.12</v>
      </c>
      <c r="J36" s="86">
        <f>0</f>
        <v>0</v>
      </c>
      <c r="L36" s="27"/>
    </row>
    <row r="37" spans="2:12" s="1" customFormat="1" ht="14.45" hidden="1" customHeight="1">
      <c r="B37" s="27"/>
      <c r="E37" s="24" t="s">
        <v>46</v>
      </c>
      <c r="F37" s="86">
        <f>ROUND((SUM(BI127:BI202)),  2)</f>
        <v>0</v>
      </c>
      <c r="I37" s="87">
        <v>0</v>
      </c>
      <c r="J37" s="86">
        <f>0</f>
        <v>0</v>
      </c>
      <c r="L37" s="27"/>
    </row>
    <row r="38" spans="2:12" s="1" customFormat="1" ht="6.95" hidden="1" customHeight="1">
      <c r="B38" s="27"/>
      <c r="L38" s="27"/>
    </row>
    <row r="39" spans="2:12" s="1" customFormat="1" ht="25.35" hidden="1" customHeight="1">
      <c r="B39" s="27"/>
      <c r="C39" s="88"/>
      <c r="D39" s="89" t="s">
        <v>47</v>
      </c>
      <c r="E39" s="52"/>
      <c r="F39" s="52"/>
      <c r="G39" s="90" t="s">
        <v>48</v>
      </c>
      <c r="H39" s="91" t="s">
        <v>49</v>
      </c>
      <c r="I39" s="52"/>
      <c r="J39" s="92">
        <f>SUM(J30:J37)</f>
        <v>0</v>
      </c>
      <c r="K39" s="93"/>
      <c r="L39" s="27"/>
    </row>
    <row r="40" spans="2:12" s="1" customFormat="1" ht="14.45" hidden="1" customHeight="1">
      <c r="B40" s="27"/>
      <c r="L40" s="27"/>
    </row>
    <row r="41" spans="2:12" ht="14.45" hidden="1" customHeight="1">
      <c r="B41" s="18"/>
      <c r="L41" s="18"/>
    </row>
    <row r="42" spans="2:12" ht="14.45" hidden="1" customHeight="1">
      <c r="B42" s="18"/>
      <c r="L42" s="18"/>
    </row>
    <row r="43" spans="2:12" ht="14.45" hidden="1" customHeight="1">
      <c r="B43" s="18"/>
      <c r="L43" s="18"/>
    </row>
    <row r="44" spans="2:12" ht="14.45" hidden="1" customHeight="1">
      <c r="B44" s="18"/>
      <c r="L44" s="18"/>
    </row>
    <row r="45" spans="2:12" ht="14.45" hidden="1" customHeight="1">
      <c r="B45" s="18"/>
      <c r="L45" s="18"/>
    </row>
    <row r="46" spans="2:12" ht="14.45" hidden="1" customHeight="1">
      <c r="B46" s="18"/>
      <c r="L46" s="18"/>
    </row>
    <row r="47" spans="2:12" ht="14.45" hidden="1" customHeight="1">
      <c r="B47" s="18"/>
      <c r="L47" s="18"/>
    </row>
    <row r="48" spans="2:12" ht="14.45" hidden="1" customHeight="1">
      <c r="B48" s="18"/>
      <c r="L48" s="18"/>
    </row>
    <row r="49" spans="2:12" ht="14.45" hidden="1" customHeight="1">
      <c r="B49" s="18"/>
      <c r="L49" s="18"/>
    </row>
    <row r="50" spans="2:12" s="1" customFormat="1" ht="14.45" hidden="1" customHeight="1">
      <c r="B50" s="27"/>
      <c r="D50" s="36" t="s">
        <v>50</v>
      </c>
      <c r="E50" s="37"/>
      <c r="F50" s="37"/>
      <c r="G50" s="36" t="s">
        <v>51</v>
      </c>
      <c r="H50" s="37"/>
      <c r="I50" s="37"/>
      <c r="J50" s="37"/>
      <c r="K50" s="37"/>
      <c r="L50" s="27"/>
    </row>
    <row r="51" spans="2:12" hidden="1">
      <c r="B51" s="18"/>
      <c r="L51" s="18"/>
    </row>
    <row r="52" spans="2:12" hidden="1">
      <c r="B52" s="18"/>
      <c r="L52" s="18"/>
    </row>
    <row r="53" spans="2:12" hidden="1">
      <c r="B53" s="18"/>
      <c r="L53" s="18"/>
    </row>
    <row r="54" spans="2:12" hidden="1">
      <c r="B54" s="18"/>
      <c r="L54" s="18"/>
    </row>
    <row r="55" spans="2:12" hidden="1">
      <c r="B55" s="18"/>
      <c r="L55" s="18"/>
    </row>
    <row r="56" spans="2:12" hidden="1">
      <c r="B56" s="18"/>
      <c r="L56" s="18"/>
    </row>
    <row r="57" spans="2:12" hidden="1">
      <c r="B57" s="18"/>
      <c r="L57" s="18"/>
    </row>
    <row r="58" spans="2:12" hidden="1">
      <c r="B58" s="18"/>
      <c r="L58" s="18"/>
    </row>
    <row r="59" spans="2:12" hidden="1">
      <c r="B59" s="18"/>
      <c r="L59" s="18"/>
    </row>
    <row r="60" spans="2:12" hidden="1">
      <c r="B60" s="18"/>
      <c r="L60" s="18"/>
    </row>
    <row r="61" spans="2:12" s="1" customFormat="1" ht="12.75" hidden="1">
      <c r="B61" s="27"/>
      <c r="D61" s="38" t="s">
        <v>52</v>
      </c>
      <c r="E61" s="29"/>
      <c r="F61" s="94" t="s">
        <v>53</v>
      </c>
      <c r="G61" s="38" t="s">
        <v>52</v>
      </c>
      <c r="H61" s="29"/>
      <c r="I61" s="29"/>
      <c r="J61" s="95" t="s">
        <v>53</v>
      </c>
      <c r="K61" s="29"/>
      <c r="L61" s="27"/>
    </row>
    <row r="62" spans="2:12" hidden="1">
      <c r="B62" s="18"/>
      <c r="L62" s="18"/>
    </row>
    <row r="63" spans="2:12" hidden="1">
      <c r="B63" s="18"/>
      <c r="L63" s="18"/>
    </row>
    <row r="64" spans="2:12" hidden="1">
      <c r="B64" s="18"/>
      <c r="L64" s="18"/>
    </row>
    <row r="65" spans="2:12" s="1" customFormat="1" ht="12.75" hidden="1">
      <c r="B65" s="27"/>
      <c r="D65" s="36" t="s">
        <v>54</v>
      </c>
      <c r="E65" s="37"/>
      <c r="F65" s="37"/>
      <c r="G65" s="36" t="s">
        <v>55</v>
      </c>
      <c r="H65" s="37"/>
      <c r="I65" s="37"/>
      <c r="J65" s="37"/>
      <c r="K65" s="37"/>
      <c r="L65" s="27"/>
    </row>
    <row r="66" spans="2:12" hidden="1">
      <c r="B66" s="18"/>
      <c r="L66" s="18"/>
    </row>
    <row r="67" spans="2:12" hidden="1">
      <c r="B67" s="18"/>
      <c r="L67" s="18"/>
    </row>
    <row r="68" spans="2:12" hidden="1">
      <c r="B68" s="18"/>
      <c r="L68" s="18"/>
    </row>
    <row r="69" spans="2:12" hidden="1">
      <c r="B69" s="18"/>
      <c r="L69" s="18"/>
    </row>
    <row r="70" spans="2:12" hidden="1">
      <c r="B70" s="18"/>
      <c r="L70" s="18"/>
    </row>
    <row r="71" spans="2:12" hidden="1">
      <c r="B71" s="18"/>
      <c r="L71" s="18"/>
    </row>
    <row r="72" spans="2:12" hidden="1">
      <c r="B72" s="18"/>
      <c r="L72" s="18"/>
    </row>
    <row r="73" spans="2:12" hidden="1">
      <c r="B73" s="18"/>
      <c r="L73" s="18"/>
    </row>
    <row r="74" spans="2:12" hidden="1">
      <c r="B74" s="18"/>
      <c r="L74" s="18"/>
    </row>
    <row r="75" spans="2:12" hidden="1">
      <c r="B75" s="18"/>
      <c r="L75" s="18"/>
    </row>
    <row r="76" spans="2:12" s="1" customFormat="1" ht="12.75" hidden="1">
      <c r="B76" s="27"/>
      <c r="D76" s="38" t="s">
        <v>52</v>
      </c>
      <c r="E76" s="29"/>
      <c r="F76" s="94" t="s">
        <v>53</v>
      </c>
      <c r="G76" s="38" t="s">
        <v>52</v>
      </c>
      <c r="H76" s="29"/>
      <c r="I76" s="29"/>
      <c r="J76" s="95" t="s">
        <v>53</v>
      </c>
      <c r="K76" s="29"/>
      <c r="L76" s="27"/>
    </row>
    <row r="77" spans="2:12" s="1" customFormat="1" ht="14.45" hidden="1" customHeight="1"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27"/>
    </row>
    <row r="78" spans="2:12" hidden="1"/>
    <row r="79" spans="2:12" hidden="1"/>
    <row r="80" spans="2:12" hidden="1"/>
    <row r="81" spans="2:47" s="1" customFormat="1" ht="6.95" customHeight="1"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27"/>
    </row>
    <row r="82" spans="2:47" s="1" customFormat="1" ht="24.95" customHeight="1">
      <c r="B82" s="27"/>
      <c r="C82" s="19" t="s">
        <v>115</v>
      </c>
      <c r="L82" s="27"/>
    </row>
    <row r="83" spans="2:47" s="1" customFormat="1" ht="6.95" customHeight="1">
      <c r="B83" s="27"/>
      <c r="L83" s="27"/>
    </row>
    <row r="84" spans="2:47" s="1" customFormat="1" ht="12" customHeight="1">
      <c r="B84" s="27"/>
      <c r="C84" s="24" t="s">
        <v>13</v>
      </c>
      <c r="L84" s="27"/>
    </row>
    <row r="85" spans="2:47" s="1" customFormat="1" ht="16.5" customHeight="1">
      <c r="B85" s="27"/>
      <c r="E85" s="191" t="str">
        <f>E7</f>
        <v>CERMNA-224-BYT-9</v>
      </c>
      <c r="F85" s="192"/>
      <c r="G85" s="192"/>
      <c r="H85" s="192"/>
      <c r="L85" s="27"/>
    </row>
    <row r="86" spans="2:47" s="1" customFormat="1" ht="12" customHeight="1">
      <c r="B86" s="27"/>
      <c r="C86" s="24" t="s">
        <v>112</v>
      </c>
      <c r="L86" s="27"/>
    </row>
    <row r="87" spans="2:47" s="1" customFormat="1" ht="16.5" customHeight="1">
      <c r="B87" s="27"/>
      <c r="E87" s="181" t="str">
        <f>E9</f>
        <v>03 - BOURÁNÍ</v>
      </c>
      <c r="F87" s="190"/>
      <c r="G87" s="190"/>
      <c r="H87" s="190"/>
      <c r="L87" s="27"/>
    </row>
    <row r="88" spans="2:47" s="1" customFormat="1" ht="6.95" customHeight="1">
      <c r="B88" s="27"/>
      <c r="L88" s="27"/>
    </row>
    <row r="89" spans="2:47" s="1" customFormat="1" ht="12" customHeight="1">
      <c r="B89" s="27"/>
      <c r="C89" s="24" t="s">
        <v>18</v>
      </c>
      <c r="F89" s="22" t="str">
        <f>F12</f>
        <v>Dolní Čermná 224, okr. Ústí n. Orlicí</v>
      </c>
      <c r="I89" s="24" t="s">
        <v>20</v>
      </c>
      <c r="J89" s="47">
        <f>IF(J12="","",J12)</f>
        <v>45673</v>
      </c>
      <c r="L89" s="27"/>
    </row>
    <row r="90" spans="2:47" s="1" customFormat="1" ht="6.95" customHeight="1">
      <c r="B90" s="27"/>
      <c r="L90" s="27"/>
    </row>
    <row r="91" spans="2:47" s="1" customFormat="1" ht="15.2" customHeight="1">
      <c r="B91" s="27"/>
      <c r="C91" s="24" t="s">
        <v>21</v>
      </c>
      <c r="F91" s="22" t="str">
        <f>E15</f>
        <v>Dětský domov Dolní Čermná</v>
      </c>
      <c r="I91" s="24" t="s">
        <v>28</v>
      </c>
      <c r="J91" s="25" t="str">
        <f>E21</f>
        <v>vs-studio s.r.o.</v>
      </c>
      <c r="L91" s="27"/>
    </row>
    <row r="92" spans="2:47" s="1" customFormat="1" ht="15.2" customHeight="1">
      <c r="B92" s="27"/>
      <c r="C92" s="24" t="s">
        <v>26</v>
      </c>
      <c r="F92" s="22" t="str">
        <f>IF(E18="","",E18)</f>
        <v xml:space="preserve"> </v>
      </c>
      <c r="I92" s="24" t="s">
        <v>32</v>
      </c>
      <c r="J92" s="25" t="str">
        <f>E24</f>
        <v>Jaroslav Klíma</v>
      </c>
      <c r="L92" s="27"/>
    </row>
    <row r="93" spans="2:47" s="1" customFormat="1" ht="10.35" customHeight="1">
      <c r="B93" s="27"/>
      <c r="L93" s="27"/>
    </row>
    <row r="94" spans="2:47" s="1" customFormat="1" ht="29.25" customHeight="1">
      <c r="B94" s="27"/>
      <c r="C94" s="96" t="s">
        <v>116</v>
      </c>
      <c r="D94" s="88"/>
      <c r="E94" s="88"/>
      <c r="F94" s="88"/>
      <c r="G94" s="88"/>
      <c r="H94" s="88"/>
      <c r="I94" s="88"/>
      <c r="J94" s="97" t="s">
        <v>117</v>
      </c>
      <c r="K94" s="88"/>
      <c r="L94" s="27"/>
    </row>
    <row r="95" spans="2:47" s="1" customFormat="1" ht="10.35" customHeight="1">
      <c r="B95" s="27"/>
      <c r="L95" s="27"/>
    </row>
    <row r="96" spans="2:47" s="1" customFormat="1" ht="22.9" customHeight="1">
      <c r="B96" s="27"/>
      <c r="C96" s="98" t="s">
        <v>118</v>
      </c>
      <c r="J96" s="61">
        <f>J127</f>
        <v>0</v>
      </c>
      <c r="L96" s="27"/>
      <c r="AU96" s="15" t="s">
        <v>119</v>
      </c>
    </row>
    <row r="97" spans="2:12" s="8" customFormat="1" ht="24.95" customHeight="1">
      <c r="B97" s="99"/>
      <c r="D97" s="100" t="s">
        <v>120</v>
      </c>
      <c r="E97" s="101"/>
      <c r="F97" s="101"/>
      <c r="G97" s="101"/>
      <c r="H97" s="101"/>
      <c r="I97" s="101"/>
      <c r="J97" s="102">
        <f>J128</f>
        <v>0</v>
      </c>
      <c r="L97" s="99"/>
    </row>
    <row r="98" spans="2:12" s="9" customFormat="1" ht="19.899999999999999" customHeight="1">
      <c r="B98" s="103"/>
      <c r="D98" s="104" t="s">
        <v>121</v>
      </c>
      <c r="E98" s="105"/>
      <c r="F98" s="105"/>
      <c r="G98" s="105"/>
      <c r="H98" s="105"/>
      <c r="I98" s="105"/>
      <c r="J98" s="106">
        <f>J129</f>
        <v>0</v>
      </c>
      <c r="L98" s="103"/>
    </row>
    <row r="99" spans="2:12" s="9" customFormat="1" ht="19.899999999999999" customHeight="1">
      <c r="B99" s="103"/>
      <c r="D99" s="104" t="s">
        <v>122</v>
      </c>
      <c r="E99" s="105"/>
      <c r="F99" s="105"/>
      <c r="G99" s="105"/>
      <c r="H99" s="105"/>
      <c r="I99" s="105"/>
      <c r="J99" s="106">
        <f>J143</f>
        <v>0</v>
      </c>
      <c r="L99" s="103"/>
    </row>
    <row r="100" spans="2:12" s="8" customFormat="1" ht="24.95" customHeight="1">
      <c r="B100" s="99"/>
      <c r="D100" s="100" t="s">
        <v>123</v>
      </c>
      <c r="E100" s="101"/>
      <c r="F100" s="101"/>
      <c r="G100" s="101"/>
      <c r="H100" s="101"/>
      <c r="I100" s="101"/>
      <c r="J100" s="102">
        <f>J152</f>
        <v>0</v>
      </c>
      <c r="L100" s="99"/>
    </row>
    <row r="101" spans="2:12" s="9" customFormat="1" ht="19.899999999999999" customHeight="1">
      <c r="B101" s="103"/>
      <c r="D101" s="104" t="s">
        <v>124</v>
      </c>
      <c r="E101" s="105"/>
      <c r="F101" s="105"/>
      <c r="G101" s="105"/>
      <c r="H101" s="105"/>
      <c r="I101" s="105"/>
      <c r="J101" s="106">
        <f>J153</f>
        <v>0</v>
      </c>
      <c r="L101" s="103"/>
    </row>
    <row r="102" spans="2:12" s="9" customFormat="1" ht="19.899999999999999" customHeight="1">
      <c r="B102" s="103"/>
      <c r="D102" s="104" t="s">
        <v>125</v>
      </c>
      <c r="E102" s="105"/>
      <c r="F102" s="105"/>
      <c r="G102" s="105"/>
      <c r="H102" s="105"/>
      <c r="I102" s="105"/>
      <c r="J102" s="106">
        <f>J174</f>
        <v>0</v>
      </c>
      <c r="L102" s="103"/>
    </row>
    <row r="103" spans="2:12" s="9" customFormat="1" ht="19.899999999999999" customHeight="1">
      <c r="B103" s="103"/>
      <c r="D103" s="104" t="s">
        <v>126</v>
      </c>
      <c r="E103" s="105"/>
      <c r="F103" s="105"/>
      <c r="G103" s="105"/>
      <c r="H103" s="105"/>
      <c r="I103" s="105"/>
      <c r="J103" s="106">
        <f>J181</f>
        <v>0</v>
      </c>
      <c r="L103" s="103"/>
    </row>
    <row r="104" spans="2:12" s="9" customFormat="1" ht="19.899999999999999" customHeight="1">
      <c r="B104" s="103"/>
      <c r="D104" s="104" t="s">
        <v>127</v>
      </c>
      <c r="E104" s="105"/>
      <c r="F104" s="105"/>
      <c r="G104" s="105"/>
      <c r="H104" s="105"/>
      <c r="I104" s="105"/>
      <c r="J104" s="106">
        <f>J184</f>
        <v>0</v>
      </c>
      <c r="L104" s="103"/>
    </row>
    <row r="105" spans="2:12" s="9" customFormat="1" ht="19.899999999999999" customHeight="1">
      <c r="B105" s="103"/>
      <c r="D105" s="104" t="s">
        <v>128</v>
      </c>
      <c r="E105" s="105"/>
      <c r="F105" s="105"/>
      <c r="G105" s="105"/>
      <c r="H105" s="105"/>
      <c r="I105" s="105"/>
      <c r="J105" s="106">
        <f>J189</f>
        <v>0</v>
      </c>
      <c r="L105" s="103"/>
    </row>
    <row r="106" spans="2:12" s="9" customFormat="1" ht="19.899999999999999" customHeight="1">
      <c r="B106" s="103"/>
      <c r="D106" s="104" t="s">
        <v>129</v>
      </c>
      <c r="E106" s="105"/>
      <c r="F106" s="105"/>
      <c r="G106" s="105"/>
      <c r="H106" s="105"/>
      <c r="I106" s="105"/>
      <c r="J106" s="106">
        <f>J194</f>
        <v>0</v>
      </c>
      <c r="L106" s="103"/>
    </row>
    <row r="107" spans="2:12" s="9" customFormat="1" ht="19.899999999999999" customHeight="1">
      <c r="B107" s="103"/>
      <c r="D107" s="104" t="s">
        <v>130</v>
      </c>
      <c r="E107" s="105"/>
      <c r="F107" s="105"/>
      <c r="G107" s="105"/>
      <c r="H107" s="105"/>
      <c r="I107" s="105"/>
      <c r="J107" s="106">
        <f>J197</f>
        <v>0</v>
      </c>
      <c r="L107" s="103"/>
    </row>
    <row r="108" spans="2:12" s="1" customFormat="1" ht="21.75" customHeight="1">
      <c r="B108" s="27"/>
      <c r="L108" s="27"/>
    </row>
    <row r="109" spans="2:12" s="1" customFormat="1" ht="6.95" customHeight="1">
      <c r="B109" s="39"/>
      <c r="C109" s="40"/>
      <c r="D109" s="40"/>
      <c r="E109" s="40"/>
      <c r="F109" s="40"/>
      <c r="G109" s="40"/>
      <c r="H109" s="40"/>
      <c r="I109" s="40"/>
      <c r="J109" s="40"/>
      <c r="K109" s="40"/>
      <c r="L109" s="27"/>
    </row>
    <row r="113" spans="2:63" s="1" customFormat="1" ht="6.95" customHeight="1">
      <c r="B113" s="41"/>
      <c r="C113" s="42"/>
      <c r="D113" s="42"/>
      <c r="E113" s="42"/>
      <c r="F113" s="42"/>
      <c r="G113" s="42"/>
      <c r="H113" s="42"/>
      <c r="I113" s="42"/>
      <c r="J113" s="42"/>
      <c r="K113" s="42"/>
      <c r="L113" s="27"/>
    </row>
    <row r="114" spans="2:63" s="1" customFormat="1" ht="24.95" customHeight="1">
      <c r="B114" s="27"/>
      <c r="C114" s="19" t="s">
        <v>131</v>
      </c>
      <c r="L114" s="27"/>
    </row>
    <row r="115" spans="2:63" s="1" customFormat="1" ht="6.95" customHeight="1">
      <c r="B115" s="27"/>
      <c r="L115" s="27"/>
    </row>
    <row r="116" spans="2:63" s="1" customFormat="1" ht="12" customHeight="1">
      <c r="B116" s="27"/>
      <c r="C116" s="24" t="s">
        <v>13</v>
      </c>
      <c r="L116" s="27"/>
    </row>
    <row r="117" spans="2:63" s="1" customFormat="1" ht="16.5" customHeight="1">
      <c r="B117" s="27"/>
      <c r="E117" s="191" t="str">
        <f>E7</f>
        <v>CERMNA-224-BYT-9</v>
      </c>
      <c r="F117" s="192"/>
      <c r="G117" s="192"/>
      <c r="H117" s="192"/>
      <c r="L117" s="27"/>
    </row>
    <row r="118" spans="2:63" s="1" customFormat="1" ht="12" customHeight="1">
      <c r="B118" s="27"/>
      <c r="C118" s="24" t="s">
        <v>112</v>
      </c>
      <c r="L118" s="27"/>
    </row>
    <row r="119" spans="2:63" s="1" customFormat="1" ht="16.5" customHeight="1">
      <c r="B119" s="27"/>
      <c r="E119" s="181" t="str">
        <f>E9</f>
        <v>03 - BOURÁNÍ</v>
      </c>
      <c r="F119" s="190"/>
      <c r="G119" s="190"/>
      <c r="H119" s="190"/>
      <c r="L119" s="27"/>
    </row>
    <row r="120" spans="2:63" s="1" customFormat="1" ht="6.95" customHeight="1">
      <c r="B120" s="27"/>
      <c r="L120" s="27"/>
    </row>
    <row r="121" spans="2:63" s="1" customFormat="1" ht="12" customHeight="1">
      <c r="B121" s="27"/>
      <c r="C121" s="24" t="s">
        <v>18</v>
      </c>
      <c r="F121" s="22" t="str">
        <f>F12</f>
        <v>Dolní Čermná 224, okr. Ústí n. Orlicí</v>
      </c>
      <c r="I121" s="24" t="s">
        <v>20</v>
      </c>
      <c r="J121" s="47">
        <f>IF(J12="","",J12)</f>
        <v>45673</v>
      </c>
      <c r="L121" s="27"/>
    </row>
    <row r="122" spans="2:63" s="1" customFormat="1" ht="6.95" customHeight="1">
      <c r="B122" s="27"/>
      <c r="L122" s="27"/>
    </row>
    <row r="123" spans="2:63" s="1" customFormat="1" ht="15.2" customHeight="1">
      <c r="B123" s="27"/>
      <c r="C123" s="24" t="s">
        <v>21</v>
      </c>
      <c r="F123" s="22" t="str">
        <f>E15</f>
        <v>Dětský domov Dolní Čermná</v>
      </c>
      <c r="I123" s="24" t="s">
        <v>28</v>
      </c>
      <c r="J123" s="25" t="str">
        <f>E21</f>
        <v>vs-studio s.r.o.</v>
      </c>
      <c r="L123" s="27"/>
    </row>
    <row r="124" spans="2:63" s="1" customFormat="1" ht="15.2" customHeight="1">
      <c r="B124" s="27"/>
      <c r="C124" s="24" t="s">
        <v>26</v>
      </c>
      <c r="F124" s="22" t="str">
        <f>IF(E18="","",E18)</f>
        <v xml:space="preserve"> </v>
      </c>
      <c r="I124" s="24" t="s">
        <v>32</v>
      </c>
      <c r="J124" s="25" t="str">
        <f>E24</f>
        <v>Jaroslav Klíma</v>
      </c>
      <c r="L124" s="27"/>
    </row>
    <row r="125" spans="2:63" s="1" customFormat="1" ht="10.35" customHeight="1">
      <c r="B125" s="27"/>
      <c r="L125" s="27"/>
    </row>
    <row r="126" spans="2:63" s="10" customFormat="1" ht="29.25" customHeight="1">
      <c r="B126" s="107"/>
      <c r="C126" s="108" t="s">
        <v>132</v>
      </c>
      <c r="D126" s="109" t="s">
        <v>62</v>
      </c>
      <c r="E126" s="109" t="s">
        <v>58</v>
      </c>
      <c r="F126" s="109" t="s">
        <v>59</v>
      </c>
      <c r="G126" s="109" t="s">
        <v>133</v>
      </c>
      <c r="H126" s="109" t="s">
        <v>134</v>
      </c>
      <c r="I126" s="109" t="s">
        <v>135</v>
      </c>
      <c r="J126" s="109" t="s">
        <v>117</v>
      </c>
      <c r="K126" s="110" t="s">
        <v>136</v>
      </c>
      <c r="L126" s="107"/>
      <c r="M126" s="54" t="s">
        <v>1</v>
      </c>
      <c r="N126" s="55" t="s">
        <v>41</v>
      </c>
      <c r="O126" s="55" t="s">
        <v>137</v>
      </c>
      <c r="P126" s="55" t="s">
        <v>138</v>
      </c>
      <c r="Q126" s="55" t="s">
        <v>139</v>
      </c>
      <c r="R126" s="55" t="s">
        <v>140</v>
      </c>
      <c r="S126" s="55" t="s">
        <v>141</v>
      </c>
      <c r="T126" s="56" t="s">
        <v>142</v>
      </c>
    </row>
    <row r="127" spans="2:63" s="1" customFormat="1" ht="22.9" customHeight="1">
      <c r="B127" s="27"/>
      <c r="C127" s="59" t="s">
        <v>143</v>
      </c>
      <c r="J127" s="111">
        <f>BK127</f>
        <v>0</v>
      </c>
      <c r="L127" s="27"/>
      <c r="M127" s="57"/>
      <c r="N127" s="48"/>
      <c r="O127" s="48"/>
      <c r="P127" s="112">
        <f>P128+P152</f>
        <v>119.19055400000001</v>
      </c>
      <c r="Q127" s="48"/>
      <c r="R127" s="112">
        <f>R128+R152</f>
        <v>0.23865</v>
      </c>
      <c r="S127" s="48"/>
      <c r="T127" s="113">
        <f>T128+T152</f>
        <v>5.717902500000001</v>
      </c>
      <c r="AT127" s="15" t="s">
        <v>76</v>
      </c>
      <c r="AU127" s="15" t="s">
        <v>119</v>
      </c>
      <c r="BK127" s="114">
        <f>BK128+BK152</f>
        <v>0</v>
      </c>
    </row>
    <row r="128" spans="2:63" s="11" customFormat="1" ht="25.9" customHeight="1">
      <c r="B128" s="115"/>
      <c r="C128" s="210"/>
      <c r="D128" s="211" t="s">
        <v>76</v>
      </c>
      <c r="E128" s="214" t="s">
        <v>144</v>
      </c>
      <c r="F128" s="214" t="s">
        <v>145</v>
      </c>
      <c r="G128" s="210"/>
      <c r="H128" s="210"/>
      <c r="I128" s="210"/>
      <c r="J128" s="215">
        <f>BK128</f>
        <v>0</v>
      </c>
      <c r="K128" s="210"/>
      <c r="L128" s="115"/>
      <c r="M128" s="118"/>
      <c r="P128" s="119">
        <f>P129+P143</f>
        <v>73.518954000000008</v>
      </c>
      <c r="R128" s="119">
        <f>R129+R143</f>
        <v>0</v>
      </c>
      <c r="T128" s="120">
        <f>T129+T143</f>
        <v>4.2512360000000005</v>
      </c>
      <c r="AR128" s="116" t="s">
        <v>85</v>
      </c>
      <c r="AT128" s="121" t="s">
        <v>76</v>
      </c>
      <c r="AU128" s="121" t="s">
        <v>77</v>
      </c>
      <c r="AY128" s="116" t="s">
        <v>146</v>
      </c>
      <c r="BK128" s="122">
        <f>BK129+BK143</f>
        <v>0</v>
      </c>
    </row>
    <row r="129" spans="2:65" s="11" customFormat="1" ht="22.9" customHeight="1">
      <c r="B129" s="115"/>
      <c r="C129" s="210"/>
      <c r="D129" s="211" t="s">
        <v>76</v>
      </c>
      <c r="E129" s="212" t="s">
        <v>147</v>
      </c>
      <c r="F129" s="212" t="s">
        <v>148</v>
      </c>
      <c r="G129" s="210"/>
      <c r="H129" s="210"/>
      <c r="I129" s="210"/>
      <c r="J129" s="213">
        <f>BK129</f>
        <v>0</v>
      </c>
      <c r="K129" s="210"/>
      <c r="L129" s="115"/>
      <c r="M129" s="118"/>
      <c r="P129" s="119">
        <f>SUM(P130:P142)</f>
        <v>37.824953999999998</v>
      </c>
      <c r="R129" s="119">
        <f>SUM(R130:R142)</f>
        <v>0</v>
      </c>
      <c r="T129" s="120">
        <f>SUM(T130:T142)</f>
        <v>4.2512360000000005</v>
      </c>
      <c r="AR129" s="116" t="s">
        <v>85</v>
      </c>
      <c r="AT129" s="121" t="s">
        <v>76</v>
      </c>
      <c r="AU129" s="121" t="s">
        <v>85</v>
      </c>
      <c r="AY129" s="116" t="s">
        <v>146</v>
      </c>
      <c r="BK129" s="122">
        <f>SUM(BK130:BK142)</f>
        <v>0</v>
      </c>
    </row>
    <row r="130" spans="2:65" s="1" customFormat="1" ht="21.75" customHeight="1">
      <c r="B130" s="124"/>
      <c r="C130" s="205" t="s">
        <v>85</v>
      </c>
      <c r="D130" s="206" t="s">
        <v>149</v>
      </c>
      <c r="E130" s="207" t="s">
        <v>150</v>
      </c>
      <c r="F130" s="204" t="s">
        <v>151</v>
      </c>
      <c r="G130" s="208" t="s">
        <v>152</v>
      </c>
      <c r="H130" s="209">
        <v>0.35</v>
      </c>
      <c r="I130" s="155">
        <v>0</v>
      </c>
      <c r="J130" s="203">
        <f>ROUND(I130*H130,2)</f>
        <v>0</v>
      </c>
      <c r="K130" s="204" t="s">
        <v>153</v>
      </c>
      <c r="L130" s="27"/>
      <c r="M130" s="128" t="s">
        <v>1</v>
      </c>
      <c r="N130" s="129" t="s">
        <v>43</v>
      </c>
      <c r="O130" s="130">
        <v>10.88</v>
      </c>
      <c r="P130" s="130">
        <f>O130*H130</f>
        <v>3.8079999999999998</v>
      </c>
      <c r="Q130" s="130">
        <v>0</v>
      </c>
      <c r="R130" s="130">
        <f>Q130*H130</f>
        <v>0</v>
      </c>
      <c r="S130" s="130">
        <v>2.2000000000000002</v>
      </c>
      <c r="T130" s="131">
        <f>S130*H130</f>
        <v>0.77</v>
      </c>
      <c r="AR130" s="132" t="s">
        <v>154</v>
      </c>
      <c r="AT130" s="132" t="s">
        <v>149</v>
      </c>
      <c r="AU130" s="132" t="s">
        <v>108</v>
      </c>
      <c r="AY130" s="15" t="s">
        <v>146</v>
      </c>
      <c r="BE130" s="133">
        <f>IF(N130="základní",J130,0)</f>
        <v>0</v>
      </c>
      <c r="BF130" s="133">
        <f>IF(N130="snížená",J130,0)</f>
        <v>0</v>
      </c>
      <c r="BG130" s="133">
        <f>IF(N130="zákl. přenesená",J130,0)</f>
        <v>0</v>
      </c>
      <c r="BH130" s="133">
        <f>IF(N130="sníž. přenesená",J130,0)</f>
        <v>0</v>
      </c>
      <c r="BI130" s="133">
        <f>IF(N130="nulová",J130,0)</f>
        <v>0</v>
      </c>
      <c r="BJ130" s="15" t="s">
        <v>108</v>
      </c>
      <c r="BK130" s="133">
        <f>ROUND(I130*H130,2)</f>
        <v>0</v>
      </c>
      <c r="BL130" s="15" t="s">
        <v>154</v>
      </c>
      <c r="BM130" s="132" t="s">
        <v>155</v>
      </c>
    </row>
    <row r="131" spans="2:65" s="12" customFormat="1">
      <c r="B131" s="134"/>
      <c r="C131" s="193"/>
      <c r="D131" s="194" t="s">
        <v>156</v>
      </c>
      <c r="E131" s="195" t="s">
        <v>1</v>
      </c>
      <c r="F131" s="196" t="s">
        <v>157</v>
      </c>
      <c r="G131" s="193"/>
      <c r="H131" s="197">
        <v>0.35</v>
      </c>
      <c r="I131" s="193"/>
      <c r="J131" s="193"/>
      <c r="K131" s="193"/>
      <c r="L131" s="134"/>
      <c r="M131" s="137"/>
      <c r="T131" s="138"/>
      <c r="AT131" s="136" t="s">
        <v>156</v>
      </c>
      <c r="AU131" s="136" t="s">
        <v>108</v>
      </c>
      <c r="AV131" s="12" t="s">
        <v>108</v>
      </c>
      <c r="AW131" s="12" t="s">
        <v>31</v>
      </c>
      <c r="AX131" s="12" t="s">
        <v>85</v>
      </c>
      <c r="AY131" s="136" t="s">
        <v>146</v>
      </c>
    </row>
    <row r="132" spans="2:65" s="1" customFormat="1" ht="16.5" customHeight="1">
      <c r="B132" s="124"/>
      <c r="C132" s="205" t="s">
        <v>108</v>
      </c>
      <c r="D132" s="206" t="s">
        <v>149</v>
      </c>
      <c r="E132" s="207" t="s">
        <v>158</v>
      </c>
      <c r="F132" s="204" t="s">
        <v>159</v>
      </c>
      <c r="G132" s="208" t="s">
        <v>160</v>
      </c>
      <c r="H132" s="209">
        <v>13.2</v>
      </c>
      <c r="I132" s="155">
        <v>0</v>
      </c>
      <c r="J132" s="203">
        <f>ROUND(I132*H132,2)</f>
        <v>0</v>
      </c>
      <c r="K132" s="204" t="s">
        <v>153</v>
      </c>
      <c r="L132" s="27"/>
      <c r="M132" s="128" t="s">
        <v>1</v>
      </c>
      <c r="N132" s="129" t="s">
        <v>43</v>
      </c>
      <c r="O132" s="130">
        <v>0.39100000000000001</v>
      </c>
      <c r="P132" s="130">
        <f>O132*H132</f>
        <v>5.1612</v>
      </c>
      <c r="Q132" s="130">
        <v>0</v>
      </c>
      <c r="R132" s="130">
        <f>Q132*H132</f>
        <v>0</v>
      </c>
      <c r="S132" s="130">
        <v>3.1E-2</v>
      </c>
      <c r="T132" s="131">
        <f>S132*H132</f>
        <v>0.40919999999999995</v>
      </c>
      <c r="AR132" s="132" t="s">
        <v>154</v>
      </c>
      <c r="AT132" s="132" t="s">
        <v>149</v>
      </c>
      <c r="AU132" s="132" t="s">
        <v>108</v>
      </c>
      <c r="AY132" s="15" t="s">
        <v>146</v>
      </c>
      <c r="BE132" s="133">
        <f>IF(N132="základní",J132,0)</f>
        <v>0</v>
      </c>
      <c r="BF132" s="133">
        <f>IF(N132="snížená",J132,0)</f>
        <v>0</v>
      </c>
      <c r="BG132" s="133">
        <f>IF(N132="zákl. přenesená",J132,0)</f>
        <v>0</v>
      </c>
      <c r="BH132" s="133">
        <f>IF(N132="sníž. přenesená",J132,0)</f>
        <v>0</v>
      </c>
      <c r="BI132" s="133">
        <f>IF(N132="nulová",J132,0)</f>
        <v>0</v>
      </c>
      <c r="BJ132" s="15" t="s">
        <v>108</v>
      </c>
      <c r="BK132" s="133">
        <f>ROUND(I132*H132,2)</f>
        <v>0</v>
      </c>
      <c r="BL132" s="15" t="s">
        <v>154</v>
      </c>
      <c r="BM132" s="132" t="s">
        <v>161</v>
      </c>
    </row>
    <row r="133" spans="2:65" s="12" customFormat="1">
      <c r="B133" s="134"/>
      <c r="C133" s="193"/>
      <c r="D133" s="194" t="s">
        <v>156</v>
      </c>
      <c r="E133" s="195" t="s">
        <v>1</v>
      </c>
      <c r="F133" s="196" t="s">
        <v>162</v>
      </c>
      <c r="G133" s="193"/>
      <c r="H133" s="197">
        <v>13.2</v>
      </c>
      <c r="I133" s="193"/>
      <c r="J133" s="193"/>
      <c r="K133" s="193"/>
      <c r="L133" s="134"/>
      <c r="M133" s="137"/>
      <c r="T133" s="138"/>
      <c r="AT133" s="136" t="s">
        <v>156</v>
      </c>
      <c r="AU133" s="136" t="s">
        <v>108</v>
      </c>
      <c r="AV133" s="12" t="s">
        <v>108</v>
      </c>
      <c r="AW133" s="12" t="s">
        <v>31</v>
      </c>
      <c r="AX133" s="12" t="s">
        <v>85</v>
      </c>
      <c r="AY133" s="136" t="s">
        <v>146</v>
      </c>
    </row>
    <row r="134" spans="2:65" s="1" customFormat="1" ht="16.5" customHeight="1">
      <c r="B134" s="124"/>
      <c r="C134" s="205" t="s">
        <v>163</v>
      </c>
      <c r="D134" s="206" t="s">
        <v>149</v>
      </c>
      <c r="E134" s="207" t="s">
        <v>164</v>
      </c>
      <c r="F134" s="204" t="s">
        <v>165</v>
      </c>
      <c r="G134" s="208" t="s">
        <v>160</v>
      </c>
      <c r="H134" s="209">
        <v>9.0860000000000003</v>
      </c>
      <c r="I134" s="155">
        <v>0</v>
      </c>
      <c r="J134" s="203">
        <f>ROUND(I134*H134,2)</f>
        <v>0</v>
      </c>
      <c r="K134" s="204" t="s">
        <v>153</v>
      </c>
      <c r="L134" s="27"/>
      <c r="M134" s="128" t="s">
        <v>1</v>
      </c>
      <c r="N134" s="129" t="s">
        <v>43</v>
      </c>
      <c r="O134" s="130">
        <v>0.93899999999999995</v>
      </c>
      <c r="P134" s="130">
        <f>O134*H134</f>
        <v>8.5317539999999994</v>
      </c>
      <c r="Q134" s="130">
        <v>0</v>
      </c>
      <c r="R134" s="130">
        <f>Q134*H134</f>
        <v>0</v>
      </c>
      <c r="S134" s="130">
        <v>7.5999999999999998E-2</v>
      </c>
      <c r="T134" s="131">
        <f>S134*H134</f>
        <v>0.69053600000000004</v>
      </c>
      <c r="AR134" s="132" t="s">
        <v>154</v>
      </c>
      <c r="AT134" s="132" t="s">
        <v>149</v>
      </c>
      <c r="AU134" s="132" t="s">
        <v>108</v>
      </c>
      <c r="AY134" s="15" t="s">
        <v>146</v>
      </c>
      <c r="BE134" s="133">
        <f>IF(N134="základní",J134,0)</f>
        <v>0</v>
      </c>
      <c r="BF134" s="133">
        <f>IF(N134="snížená",J134,0)</f>
        <v>0</v>
      </c>
      <c r="BG134" s="133">
        <f>IF(N134="zákl. přenesená",J134,0)</f>
        <v>0</v>
      </c>
      <c r="BH134" s="133">
        <f>IF(N134="sníž. přenesená",J134,0)</f>
        <v>0</v>
      </c>
      <c r="BI134" s="133">
        <f>IF(N134="nulová",J134,0)</f>
        <v>0</v>
      </c>
      <c r="BJ134" s="15" t="s">
        <v>108</v>
      </c>
      <c r="BK134" s="133">
        <f>ROUND(I134*H134,2)</f>
        <v>0</v>
      </c>
      <c r="BL134" s="15" t="s">
        <v>154</v>
      </c>
      <c r="BM134" s="132" t="s">
        <v>166</v>
      </c>
    </row>
    <row r="135" spans="2:65" s="12" customFormat="1">
      <c r="B135" s="134"/>
      <c r="C135" s="193"/>
      <c r="D135" s="194" t="s">
        <v>156</v>
      </c>
      <c r="E135" s="195" t="s">
        <v>1</v>
      </c>
      <c r="F135" s="196" t="s">
        <v>167</v>
      </c>
      <c r="G135" s="193"/>
      <c r="H135" s="197">
        <v>9.0860000000000003</v>
      </c>
      <c r="I135" s="193"/>
      <c r="J135" s="193"/>
      <c r="K135" s="193"/>
      <c r="L135" s="134"/>
      <c r="M135" s="137"/>
      <c r="T135" s="138"/>
      <c r="AT135" s="136" t="s">
        <v>156</v>
      </c>
      <c r="AU135" s="136" t="s">
        <v>108</v>
      </c>
      <c r="AV135" s="12" t="s">
        <v>108</v>
      </c>
      <c r="AW135" s="12" t="s">
        <v>31</v>
      </c>
      <c r="AX135" s="12" t="s">
        <v>85</v>
      </c>
      <c r="AY135" s="136" t="s">
        <v>146</v>
      </c>
    </row>
    <row r="136" spans="2:65" s="1" customFormat="1" ht="21.75" customHeight="1">
      <c r="B136" s="124"/>
      <c r="C136" s="205" t="s">
        <v>154</v>
      </c>
      <c r="D136" s="206" t="s">
        <v>149</v>
      </c>
      <c r="E136" s="207" t="s">
        <v>168</v>
      </c>
      <c r="F136" s="204" t="s">
        <v>169</v>
      </c>
      <c r="G136" s="208" t="s">
        <v>160</v>
      </c>
      <c r="H136" s="209">
        <v>63.6</v>
      </c>
      <c r="I136" s="155">
        <v>0</v>
      </c>
      <c r="J136" s="203">
        <f>ROUND(I136*H136,2)</f>
        <v>0</v>
      </c>
      <c r="K136" s="204" t="s">
        <v>153</v>
      </c>
      <c r="L136" s="27"/>
      <c r="M136" s="128" t="s">
        <v>1</v>
      </c>
      <c r="N136" s="129" t="s">
        <v>43</v>
      </c>
      <c r="O136" s="130">
        <v>0.1</v>
      </c>
      <c r="P136" s="130">
        <f>O136*H136</f>
        <v>6.36</v>
      </c>
      <c r="Q136" s="130">
        <v>0</v>
      </c>
      <c r="R136" s="130">
        <f>Q136*H136</f>
        <v>0</v>
      </c>
      <c r="S136" s="130">
        <v>0.01</v>
      </c>
      <c r="T136" s="131">
        <f>S136*H136</f>
        <v>0.63600000000000001</v>
      </c>
      <c r="AR136" s="132" t="s">
        <v>154</v>
      </c>
      <c r="AT136" s="132" t="s">
        <v>149</v>
      </c>
      <c r="AU136" s="132" t="s">
        <v>108</v>
      </c>
      <c r="AY136" s="15" t="s">
        <v>146</v>
      </c>
      <c r="BE136" s="133">
        <f>IF(N136="základní",J136,0)</f>
        <v>0</v>
      </c>
      <c r="BF136" s="133">
        <f>IF(N136="snížená",J136,0)</f>
        <v>0</v>
      </c>
      <c r="BG136" s="133">
        <f>IF(N136="zákl. přenesená",J136,0)</f>
        <v>0</v>
      </c>
      <c r="BH136" s="133">
        <f>IF(N136="sníž. přenesená",J136,0)</f>
        <v>0</v>
      </c>
      <c r="BI136" s="133">
        <f>IF(N136="nulová",J136,0)</f>
        <v>0</v>
      </c>
      <c r="BJ136" s="15" t="s">
        <v>108</v>
      </c>
      <c r="BK136" s="133">
        <f>ROUND(I136*H136,2)</f>
        <v>0</v>
      </c>
      <c r="BL136" s="15" t="s">
        <v>154</v>
      </c>
      <c r="BM136" s="132" t="s">
        <v>170</v>
      </c>
    </row>
    <row r="137" spans="2:65" s="12" customFormat="1">
      <c r="B137" s="134"/>
      <c r="C137" s="193"/>
      <c r="D137" s="194" t="s">
        <v>156</v>
      </c>
      <c r="E137" s="195" t="s">
        <v>1</v>
      </c>
      <c r="F137" s="196" t="s">
        <v>171</v>
      </c>
      <c r="G137" s="193"/>
      <c r="H137" s="197">
        <v>63.6</v>
      </c>
      <c r="I137" s="193"/>
      <c r="J137" s="193"/>
      <c r="K137" s="193"/>
      <c r="L137" s="134"/>
      <c r="M137" s="137"/>
      <c r="T137" s="138"/>
      <c r="AT137" s="136" t="s">
        <v>156</v>
      </c>
      <c r="AU137" s="136" t="s">
        <v>108</v>
      </c>
      <c r="AV137" s="12" t="s">
        <v>108</v>
      </c>
      <c r="AW137" s="12" t="s">
        <v>31</v>
      </c>
      <c r="AX137" s="12" t="s">
        <v>85</v>
      </c>
      <c r="AY137" s="136" t="s">
        <v>146</v>
      </c>
    </row>
    <row r="138" spans="2:65" s="1" customFormat="1" ht="21.75" customHeight="1">
      <c r="B138" s="124"/>
      <c r="C138" s="205" t="s">
        <v>172</v>
      </c>
      <c r="D138" s="206" t="s">
        <v>149</v>
      </c>
      <c r="E138" s="207" t="s">
        <v>173</v>
      </c>
      <c r="F138" s="204" t="s">
        <v>174</v>
      </c>
      <c r="G138" s="208" t="s">
        <v>160</v>
      </c>
      <c r="H138" s="209">
        <v>174.55</v>
      </c>
      <c r="I138" s="155">
        <v>0</v>
      </c>
      <c r="J138" s="203">
        <f>ROUND(I138*H138,2)</f>
        <v>0</v>
      </c>
      <c r="K138" s="204" t="s">
        <v>153</v>
      </c>
      <c r="L138" s="27"/>
      <c r="M138" s="128" t="s">
        <v>1</v>
      </c>
      <c r="N138" s="129" t="s">
        <v>43</v>
      </c>
      <c r="O138" s="130">
        <v>0.08</v>
      </c>
      <c r="P138" s="130">
        <f>O138*H138</f>
        <v>13.964</v>
      </c>
      <c r="Q138" s="130">
        <v>0</v>
      </c>
      <c r="R138" s="130">
        <f>Q138*H138</f>
        <v>0</v>
      </c>
      <c r="S138" s="130">
        <v>0.01</v>
      </c>
      <c r="T138" s="131">
        <f>S138*H138</f>
        <v>1.7455000000000001</v>
      </c>
      <c r="AR138" s="132" t="s">
        <v>154</v>
      </c>
      <c r="AT138" s="132" t="s">
        <v>149</v>
      </c>
      <c r="AU138" s="132" t="s">
        <v>108</v>
      </c>
      <c r="AY138" s="15" t="s">
        <v>146</v>
      </c>
      <c r="BE138" s="133">
        <f>IF(N138="základní",J138,0)</f>
        <v>0</v>
      </c>
      <c r="BF138" s="133">
        <f>IF(N138="snížená",J138,0)</f>
        <v>0</v>
      </c>
      <c r="BG138" s="133">
        <f>IF(N138="zákl. přenesená",J138,0)</f>
        <v>0</v>
      </c>
      <c r="BH138" s="133">
        <f>IF(N138="sníž. přenesená",J138,0)</f>
        <v>0</v>
      </c>
      <c r="BI138" s="133">
        <f>IF(N138="nulová",J138,0)</f>
        <v>0</v>
      </c>
      <c r="BJ138" s="15" t="s">
        <v>108</v>
      </c>
      <c r="BK138" s="133">
        <f>ROUND(I138*H138,2)</f>
        <v>0</v>
      </c>
      <c r="BL138" s="15" t="s">
        <v>154</v>
      </c>
      <c r="BM138" s="132" t="s">
        <v>175</v>
      </c>
    </row>
    <row r="139" spans="2:65" s="12" customFormat="1">
      <c r="B139" s="134"/>
      <c r="C139" s="193"/>
      <c r="D139" s="194" t="s">
        <v>156</v>
      </c>
      <c r="E139" s="195" t="s">
        <v>1</v>
      </c>
      <c r="F139" s="196" t="s">
        <v>176</v>
      </c>
      <c r="G139" s="193"/>
      <c r="H139" s="197">
        <v>178.15</v>
      </c>
      <c r="I139" s="193"/>
      <c r="J139" s="193"/>
      <c r="K139" s="193"/>
      <c r="L139" s="134"/>
      <c r="M139" s="137"/>
      <c r="T139" s="138"/>
      <c r="AT139" s="136" t="s">
        <v>156</v>
      </c>
      <c r="AU139" s="136" t="s">
        <v>108</v>
      </c>
      <c r="AV139" s="12" t="s">
        <v>108</v>
      </c>
      <c r="AW139" s="12" t="s">
        <v>31</v>
      </c>
      <c r="AX139" s="12" t="s">
        <v>77</v>
      </c>
      <c r="AY139" s="136" t="s">
        <v>146</v>
      </c>
    </row>
    <row r="140" spans="2:65" s="12" customFormat="1">
      <c r="B140" s="134"/>
      <c r="C140" s="193"/>
      <c r="D140" s="194" t="s">
        <v>156</v>
      </c>
      <c r="E140" s="195" t="s">
        <v>1</v>
      </c>
      <c r="F140" s="196" t="s">
        <v>177</v>
      </c>
      <c r="G140" s="193"/>
      <c r="H140" s="197">
        <v>9.36</v>
      </c>
      <c r="I140" s="193"/>
      <c r="J140" s="193"/>
      <c r="K140" s="193"/>
      <c r="L140" s="134"/>
      <c r="M140" s="137"/>
      <c r="T140" s="138"/>
      <c r="AT140" s="136" t="s">
        <v>156</v>
      </c>
      <c r="AU140" s="136" t="s">
        <v>108</v>
      </c>
      <c r="AV140" s="12" t="s">
        <v>108</v>
      </c>
      <c r="AW140" s="12" t="s">
        <v>31</v>
      </c>
      <c r="AX140" s="12" t="s">
        <v>77</v>
      </c>
      <c r="AY140" s="136" t="s">
        <v>146</v>
      </c>
    </row>
    <row r="141" spans="2:65" s="12" customFormat="1">
      <c r="B141" s="134"/>
      <c r="C141" s="193"/>
      <c r="D141" s="194" t="s">
        <v>156</v>
      </c>
      <c r="E141" s="195" t="s">
        <v>1</v>
      </c>
      <c r="F141" s="196" t="s">
        <v>178</v>
      </c>
      <c r="G141" s="193"/>
      <c r="H141" s="197">
        <v>-12.96</v>
      </c>
      <c r="I141" s="193"/>
      <c r="J141" s="193"/>
      <c r="K141" s="193"/>
      <c r="L141" s="134"/>
      <c r="M141" s="137"/>
      <c r="T141" s="138"/>
      <c r="AT141" s="136" t="s">
        <v>156</v>
      </c>
      <c r="AU141" s="136" t="s">
        <v>108</v>
      </c>
      <c r="AV141" s="12" t="s">
        <v>108</v>
      </c>
      <c r="AW141" s="12" t="s">
        <v>31</v>
      </c>
      <c r="AX141" s="12" t="s">
        <v>77</v>
      </c>
      <c r="AY141" s="136" t="s">
        <v>146</v>
      </c>
    </row>
    <row r="142" spans="2:65" s="13" customFormat="1">
      <c r="B142" s="139"/>
      <c r="C142" s="198"/>
      <c r="D142" s="194" t="s">
        <v>156</v>
      </c>
      <c r="E142" s="199" t="s">
        <v>1</v>
      </c>
      <c r="F142" s="200" t="s">
        <v>179</v>
      </c>
      <c r="G142" s="198"/>
      <c r="H142" s="201">
        <v>174.54999999999998</v>
      </c>
      <c r="I142" s="198"/>
      <c r="J142" s="198"/>
      <c r="K142" s="198"/>
      <c r="L142" s="139"/>
      <c r="M142" s="141"/>
      <c r="T142" s="142"/>
      <c r="AT142" s="140" t="s">
        <v>156</v>
      </c>
      <c r="AU142" s="140" t="s">
        <v>108</v>
      </c>
      <c r="AV142" s="13" t="s">
        <v>154</v>
      </c>
      <c r="AW142" s="13" t="s">
        <v>31</v>
      </c>
      <c r="AX142" s="13" t="s">
        <v>85</v>
      </c>
      <c r="AY142" s="140" t="s">
        <v>146</v>
      </c>
    </row>
    <row r="143" spans="2:65" s="11" customFormat="1" ht="22.9" customHeight="1">
      <c r="B143" s="115"/>
      <c r="C143" s="210"/>
      <c r="D143" s="211" t="s">
        <v>76</v>
      </c>
      <c r="E143" s="212" t="s">
        <v>180</v>
      </c>
      <c r="F143" s="212" t="s">
        <v>181</v>
      </c>
      <c r="G143" s="210"/>
      <c r="H143" s="210"/>
      <c r="I143" s="210"/>
      <c r="J143" s="213">
        <f>BK143</f>
        <v>0</v>
      </c>
      <c r="K143" s="210"/>
      <c r="L143" s="115"/>
      <c r="M143" s="118"/>
      <c r="P143" s="119">
        <f>SUM(P144:P151)</f>
        <v>35.694000000000003</v>
      </c>
      <c r="R143" s="119">
        <f>SUM(R144:R151)</f>
        <v>0</v>
      </c>
      <c r="T143" s="120">
        <f>SUM(T144:T151)</f>
        <v>0</v>
      </c>
      <c r="AR143" s="116" t="s">
        <v>85</v>
      </c>
      <c r="AT143" s="121" t="s">
        <v>76</v>
      </c>
      <c r="AU143" s="121" t="s">
        <v>85</v>
      </c>
      <c r="AY143" s="116" t="s">
        <v>146</v>
      </c>
      <c r="BK143" s="122">
        <f>SUM(BK144:BK151)</f>
        <v>0</v>
      </c>
    </row>
    <row r="144" spans="2:65" s="1" customFormat="1" ht="16.5" customHeight="1">
      <c r="B144" s="124"/>
      <c r="C144" s="205" t="s">
        <v>182</v>
      </c>
      <c r="D144" s="206" t="s">
        <v>149</v>
      </c>
      <c r="E144" s="207" t="s">
        <v>183</v>
      </c>
      <c r="F144" s="204" t="s">
        <v>184</v>
      </c>
      <c r="G144" s="208" t="s">
        <v>185</v>
      </c>
      <c r="H144" s="209">
        <v>6</v>
      </c>
      <c r="I144" s="155">
        <v>0</v>
      </c>
      <c r="J144" s="203">
        <f>ROUND(I144*H144,2)</f>
        <v>0</v>
      </c>
      <c r="K144" s="204" t="s">
        <v>153</v>
      </c>
      <c r="L144" s="27"/>
      <c r="M144" s="128" t="s">
        <v>1</v>
      </c>
      <c r="N144" s="129" t="s">
        <v>43</v>
      </c>
      <c r="O144" s="130">
        <v>5.46</v>
      </c>
      <c r="P144" s="130">
        <f>O144*H144</f>
        <v>32.76</v>
      </c>
      <c r="Q144" s="130">
        <v>0</v>
      </c>
      <c r="R144" s="130">
        <f>Q144*H144</f>
        <v>0</v>
      </c>
      <c r="S144" s="130">
        <v>0</v>
      </c>
      <c r="T144" s="131">
        <f>S144*H144</f>
        <v>0</v>
      </c>
      <c r="AR144" s="132" t="s">
        <v>154</v>
      </c>
      <c r="AT144" s="132" t="s">
        <v>149</v>
      </c>
      <c r="AU144" s="132" t="s">
        <v>108</v>
      </c>
      <c r="AY144" s="15" t="s">
        <v>146</v>
      </c>
      <c r="BE144" s="133">
        <f>IF(N144="základní",J144,0)</f>
        <v>0</v>
      </c>
      <c r="BF144" s="133">
        <f>IF(N144="snížená",J144,0)</f>
        <v>0</v>
      </c>
      <c r="BG144" s="133">
        <f>IF(N144="zákl. přenesená",J144,0)</f>
        <v>0</v>
      </c>
      <c r="BH144" s="133">
        <f>IF(N144="sníž. přenesená",J144,0)</f>
        <v>0</v>
      </c>
      <c r="BI144" s="133">
        <f>IF(N144="nulová",J144,0)</f>
        <v>0</v>
      </c>
      <c r="BJ144" s="15" t="s">
        <v>108</v>
      </c>
      <c r="BK144" s="133">
        <f>ROUND(I144*H144,2)</f>
        <v>0</v>
      </c>
      <c r="BL144" s="15" t="s">
        <v>154</v>
      </c>
      <c r="BM144" s="132" t="s">
        <v>186</v>
      </c>
    </row>
    <row r="145" spans="2:65" s="12" customFormat="1">
      <c r="B145" s="134"/>
      <c r="C145" s="193"/>
      <c r="D145" s="194" t="s">
        <v>156</v>
      </c>
      <c r="E145" s="195" t="s">
        <v>1</v>
      </c>
      <c r="F145" s="196" t="s">
        <v>187</v>
      </c>
      <c r="G145" s="193"/>
      <c r="H145" s="197">
        <v>6</v>
      </c>
      <c r="I145" s="193"/>
      <c r="J145" s="193"/>
      <c r="K145" s="193"/>
      <c r="L145" s="134"/>
      <c r="M145" s="137"/>
      <c r="T145" s="138"/>
      <c r="AT145" s="136" t="s">
        <v>156</v>
      </c>
      <c r="AU145" s="136" t="s">
        <v>108</v>
      </c>
      <c r="AV145" s="12" t="s">
        <v>108</v>
      </c>
      <c r="AW145" s="12" t="s">
        <v>31</v>
      </c>
      <c r="AX145" s="12" t="s">
        <v>85</v>
      </c>
      <c r="AY145" s="136" t="s">
        <v>146</v>
      </c>
    </row>
    <row r="146" spans="2:65" s="1" customFormat="1" ht="16.5" customHeight="1">
      <c r="B146" s="124"/>
      <c r="C146" s="205" t="s">
        <v>188</v>
      </c>
      <c r="D146" s="206" t="s">
        <v>149</v>
      </c>
      <c r="E146" s="207" t="s">
        <v>189</v>
      </c>
      <c r="F146" s="204" t="s">
        <v>190</v>
      </c>
      <c r="G146" s="208" t="s">
        <v>185</v>
      </c>
      <c r="H146" s="209">
        <v>6</v>
      </c>
      <c r="I146" s="155">
        <v>0</v>
      </c>
      <c r="J146" s="203">
        <f>ROUND(I146*H146,2)</f>
        <v>0</v>
      </c>
      <c r="K146" s="204" t="s">
        <v>153</v>
      </c>
      <c r="L146" s="27"/>
      <c r="M146" s="128" t="s">
        <v>1</v>
      </c>
      <c r="N146" s="129" t="s">
        <v>43</v>
      </c>
      <c r="O146" s="130">
        <v>0.255</v>
      </c>
      <c r="P146" s="130">
        <f>O146*H146</f>
        <v>1.53</v>
      </c>
      <c r="Q146" s="130">
        <v>0</v>
      </c>
      <c r="R146" s="130">
        <f>Q146*H146</f>
        <v>0</v>
      </c>
      <c r="S146" s="130">
        <v>0</v>
      </c>
      <c r="T146" s="131">
        <f>S146*H146</f>
        <v>0</v>
      </c>
      <c r="AR146" s="132" t="s">
        <v>154</v>
      </c>
      <c r="AT146" s="132" t="s">
        <v>149</v>
      </c>
      <c r="AU146" s="132" t="s">
        <v>108</v>
      </c>
      <c r="AY146" s="15" t="s">
        <v>146</v>
      </c>
      <c r="BE146" s="133">
        <f>IF(N146="základní",J146,0)</f>
        <v>0</v>
      </c>
      <c r="BF146" s="133">
        <f>IF(N146="snížená",J146,0)</f>
        <v>0</v>
      </c>
      <c r="BG146" s="133">
        <f>IF(N146="zákl. přenesená",J146,0)</f>
        <v>0</v>
      </c>
      <c r="BH146" s="133">
        <f>IF(N146="sníž. přenesená",J146,0)</f>
        <v>0</v>
      </c>
      <c r="BI146" s="133">
        <f>IF(N146="nulová",J146,0)</f>
        <v>0</v>
      </c>
      <c r="BJ146" s="15" t="s">
        <v>108</v>
      </c>
      <c r="BK146" s="133">
        <f>ROUND(I146*H146,2)</f>
        <v>0</v>
      </c>
      <c r="BL146" s="15" t="s">
        <v>154</v>
      </c>
      <c r="BM146" s="132" t="s">
        <v>191</v>
      </c>
    </row>
    <row r="147" spans="2:65" s="12" customFormat="1">
      <c r="B147" s="134"/>
      <c r="C147" s="193"/>
      <c r="D147" s="194" t="s">
        <v>156</v>
      </c>
      <c r="E147" s="195" t="s">
        <v>1</v>
      </c>
      <c r="F147" s="196" t="s">
        <v>187</v>
      </c>
      <c r="G147" s="193"/>
      <c r="H147" s="197">
        <v>6</v>
      </c>
      <c r="I147" s="193"/>
      <c r="J147" s="193"/>
      <c r="K147" s="193"/>
      <c r="L147" s="134"/>
      <c r="M147" s="137"/>
      <c r="T147" s="138"/>
      <c r="AT147" s="136" t="s">
        <v>156</v>
      </c>
      <c r="AU147" s="136" t="s">
        <v>108</v>
      </c>
      <c r="AV147" s="12" t="s">
        <v>108</v>
      </c>
      <c r="AW147" s="12" t="s">
        <v>31</v>
      </c>
      <c r="AX147" s="12" t="s">
        <v>85</v>
      </c>
      <c r="AY147" s="136" t="s">
        <v>146</v>
      </c>
    </row>
    <row r="148" spans="2:65" s="1" customFormat="1" ht="16.5" customHeight="1">
      <c r="B148" s="124"/>
      <c r="C148" s="205" t="s">
        <v>192</v>
      </c>
      <c r="D148" s="206" t="s">
        <v>149</v>
      </c>
      <c r="E148" s="207" t="s">
        <v>193</v>
      </c>
      <c r="F148" s="204" t="s">
        <v>194</v>
      </c>
      <c r="G148" s="208" t="s">
        <v>185</v>
      </c>
      <c r="H148" s="209">
        <v>234</v>
      </c>
      <c r="I148" s="155">
        <v>0</v>
      </c>
      <c r="J148" s="203">
        <f>ROUND(I148*H148,2)</f>
        <v>0</v>
      </c>
      <c r="K148" s="204" t="s">
        <v>153</v>
      </c>
      <c r="L148" s="27"/>
      <c r="M148" s="128" t="s">
        <v>1</v>
      </c>
      <c r="N148" s="129" t="s">
        <v>43</v>
      </c>
      <c r="O148" s="130">
        <v>6.0000000000000001E-3</v>
      </c>
      <c r="P148" s="130">
        <f>O148*H148</f>
        <v>1.4040000000000001</v>
      </c>
      <c r="Q148" s="130">
        <v>0</v>
      </c>
      <c r="R148" s="130">
        <f>Q148*H148</f>
        <v>0</v>
      </c>
      <c r="S148" s="130">
        <v>0</v>
      </c>
      <c r="T148" s="131">
        <f>S148*H148</f>
        <v>0</v>
      </c>
      <c r="AR148" s="132" t="s">
        <v>154</v>
      </c>
      <c r="AT148" s="132" t="s">
        <v>149</v>
      </c>
      <c r="AU148" s="132" t="s">
        <v>108</v>
      </c>
      <c r="AY148" s="15" t="s">
        <v>146</v>
      </c>
      <c r="BE148" s="133">
        <f>IF(N148="základní",J148,0)</f>
        <v>0</v>
      </c>
      <c r="BF148" s="133">
        <f>IF(N148="snížená",J148,0)</f>
        <v>0</v>
      </c>
      <c r="BG148" s="133">
        <f>IF(N148="zákl. přenesená",J148,0)</f>
        <v>0</v>
      </c>
      <c r="BH148" s="133">
        <f>IF(N148="sníž. přenesená",J148,0)</f>
        <v>0</v>
      </c>
      <c r="BI148" s="133">
        <f>IF(N148="nulová",J148,0)</f>
        <v>0</v>
      </c>
      <c r="BJ148" s="15" t="s">
        <v>108</v>
      </c>
      <c r="BK148" s="133">
        <f>ROUND(I148*H148,2)</f>
        <v>0</v>
      </c>
      <c r="BL148" s="15" t="s">
        <v>154</v>
      </c>
      <c r="BM148" s="132" t="s">
        <v>195</v>
      </c>
    </row>
    <row r="149" spans="2:65" s="12" customFormat="1">
      <c r="B149" s="134"/>
      <c r="C149" s="193"/>
      <c r="D149" s="194" t="s">
        <v>156</v>
      </c>
      <c r="E149" s="195" t="s">
        <v>1</v>
      </c>
      <c r="F149" s="196" t="s">
        <v>196</v>
      </c>
      <c r="G149" s="193"/>
      <c r="H149" s="197">
        <v>234</v>
      </c>
      <c r="I149" s="193"/>
      <c r="J149" s="193"/>
      <c r="K149" s="193"/>
      <c r="L149" s="134"/>
      <c r="M149" s="137"/>
      <c r="T149" s="138"/>
      <c r="AT149" s="136" t="s">
        <v>156</v>
      </c>
      <c r="AU149" s="136" t="s">
        <v>108</v>
      </c>
      <c r="AV149" s="12" t="s">
        <v>108</v>
      </c>
      <c r="AW149" s="12" t="s">
        <v>31</v>
      </c>
      <c r="AX149" s="12" t="s">
        <v>85</v>
      </c>
      <c r="AY149" s="136" t="s">
        <v>146</v>
      </c>
    </row>
    <row r="150" spans="2:65" s="1" customFormat="1" ht="24.2" customHeight="1">
      <c r="B150" s="124"/>
      <c r="C150" s="205" t="s">
        <v>147</v>
      </c>
      <c r="D150" s="206" t="s">
        <v>149</v>
      </c>
      <c r="E150" s="207" t="s">
        <v>197</v>
      </c>
      <c r="F150" s="204" t="s">
        <v>198</v>
      </c>
      <c r="G150" s="208" t="s">
        <v>185</v>
      </c>
      <c r="H150" s="209">
        <v>6</v>
      </c>
      <c r="I150" s="155">
        <v>0</v>
      </c>
      <c r="J150" s="203">
        <f>ROUND(I150*H150,2)</f>
        <v>0</v>
      </c>
      <c r="K150" s="204" t="s">
        <v>153</v>
      </c>
      <c r="L150" s="27"/>
      <c r="M150" s="128" t="s">
        <v>1</v>
      </c>
      <c r="N150" s="129" t="s">
        <v>43</v>
      </c>
      <c r="O150" s="130">
        <v>0</v>
      </c>
      <c r="P150" s="130">
        <f>O150*H150</f>
        <v>0</v>
      </c>
      <c r="Q150" s="130">
        <v>0</v>
      </c>
      <c r="R150" s="130">
        <f>Q150*H150</f>
        <v>0</v>
      </c>
      <c r="S150" s="130">
        <v>0</v>
      </c>
      <c r="T150" s="131">
        <f>S150*H150</f>
        <v>0</v>
      </c>
      <c r="AR150" s="132" t="s">
        <v>154</v>
      </c>
      <c r="AT150" s="132" t="s">
        <v>149</v>
      </c>
      <c r="AU150" s="132" t="s">
        <v>108</v>
      </c>
      <c r="AY150" s="15" t="s">
        <v>146</v>
      </c>
      <c r="BE150" s="133">
        <f>IF(N150="základní",J150,0)</f>
        <v>0</v>
      </c>
      <c r="BF150" s="133">
        <f>IF(N150="snížená",J150,0)</f>
        <v>0</v>
      </c>
      <c r="BG150" s="133">
        <f>IF(N150="zákl. přenesená",J150,0)</f>
        <v>0</v>
      </c>
      <c r="BH150" s="133">
        <f>IF(N150="sníž. přenesená",J150,0)</f>
        <v>0</v>
      </c>
      <c r="BI150" s="133">
        <f>IF(N150="nulová",J150,0)</f>
        <v>0</v>
      </c>
      <c r="BJ150" s="15" t="s">
        <v>108</v>
      </c>
      <c r="BK150" s="133">
        <f>ROUND(I150*H150,2)</f>
        <v>0</v>
      </c>
      <c r="BL150" s="15" t="s">
        <v>154</v>
      </c>
      <c r="BM150" s="132" t="s">
        <v>199</v>
      </c>
    </row>
    <row r="151" spans="2:65" s="12" customFormat="1">
      <c r="B151" s="134"/>
      <c r="C151" s="193"/>
      <c r="D151" s="194" t="s">
        <v>156</v>
      </c>
      <c r="E151" s="195" t="s">
        <v>1</v>
      </c>
      <c r="F151" s="196" t="s">
        <v>187</v>
      </c>
      <c r="G151" s="193"/>
      <c r="H151" s="197">
        <v>6</v>
      </c>
      <c r="I151" s="193"/>
      <c r="J151" s="193"/>
      <c r="K151" s="193"/>
      <c r="L151" s="134"/>
      <c r="M151" s="137"/>
      <c r="T151" s="138"/>
      <c r="AT151" s="136" t="s">
        <v>156</v>
      </c>
      <c r="AU151" s="136" t="s">
        <v>108</v>
      </c>
      <c r="AV151" s="12" t="s">
        <v>108</v>
      </c>
      <c r="AW151" s="12" t="s">
        <v>31</v>
      </c>
      <c r="AX151" s="12" t="s">
        <v>85</v>
      </c>
      <c r="AY151" s="136" t="s">
        <v>146</v>
      </c>
    </row>
    <row r="152" spans="2:65" s="11" customFormat="1" ht="25.9" customHeight="1">
      <c r="B152" s="115"/>
      <c r="C152" s="210"/>
      <c r="D152" s="211" t="s">
        <v>76</v>
      </c>
      <c r="E152" s="214" t="s">
        <v>200</v>
      </c>
      <c r="F152" s="214" t="s">
        <v>201</v>
      </c>
      <c r="G152" s="210"/>
      <c r="H152" s="210"/>
      <c r="I152" s="210"/>
      <c r="J152" s="215">
        <f>BK152</f>
        <v>0</v>
      </c>
      <c r="K152" s="210"/>
      <c r="L152" s="115"/>
      <c r="M152" s="118"/>
      <c r="P152" s="119">
        <f>P153+P174+P181+P184+P189+P194+P197</f>
        <v>45.671599999999998</v>
      </c>
      <c r="R152" s="119">
        <f>R153+R174+R181+R184+R189+R194+R197</f>
        <v>0.23865</v>
      </c>
      <c r="T152" s="120">
        <f>T153+T174+T181+T184+T189+T194+T197</f>
        <v>1.4666665000000001</v>
      </c>
      <c r="AR152" s="116" t="s">
        <v>108</v>
      </c>
      <c r="AT152" s="121" t="s">
        <v>76</v>
      </c>
      <c r="AU152" s="121" t="s">
        <v>77</v>
      </c>
      <c r="AY152" s="116" t="s">
        <v>146</v>
      </c>
      <c r="BK152" s="122">
        <f>BK153+BK174+BK181+BK184+BK189+BK194+BK197</f>
        <v>0</v>
      </c>
    </row>
    <row r="153" spans="2:65" s="11" customFormat="1" ht="22.9" customHeight="1">
      <c r="B153" s="115"/>
      <c r="C153" s="210"/>
      <c r="D153" s="211" t="s">
        <v>76</v>
      </c>
      <c r="E153" s="212" t="s">
        <v>202</v>
      </c>
      <c r="F153" s="212" t="s">
        <v>203</v>
      </c>
      <c r="G153" s="210"/>
      <c r="H153" s="210"/>
      <c r="I153" s="210"/>
      <c r="J153" s="213">
        <f>BK153</f>
        <v>0</v>
      </c>
      <c r="K153" s="210"/>
      <c r="L153" s="115"/>
      <c r="M153" s="118"/>
      <c r="P153" s="119">
        <f>SUM(P154:P173)</f>
        <v>3.83</v>
      </c>
      <c r="R153" s="119">
        <f>SUM(R154:R173)</f>
        <v>0</v>
      </c>
      <c r="T153" s="120">
        <f>SUM(T154:T173)</f>
        <v>0.23590000000000003</v>
      </c>
      <c r="AR153" s="116" t="s">
        <v>108</v>
      </c>
      <c r="AT153" s="121" t="s">
        <v>76</v>
      </c>
      <c r="AU153" s="121" t="s">
        <v>85</v>
      </c>
      <c r="AY153" s="116" t="s">
        <v>146</v>
      </c>
      <c r="BK153" s="122">
        <f>SUM(BK154:BK173)</f>
        <v>0</v>
      </c>
    </row>
    <row r="154" spans="2:65" s="1" customFormat="1" ht="16.5" customHeight="1">
      <c r="B154" s="124"/>
      <c r="C154" s="205" t="s">
        <v>90</v>
      </c>
      <c r="D154" s="206" t="s">
        <v>149</v>
      </c>
      <c r="E154" s="207" t="s">
        <v>204</v>
      </c>
      <c r="F154" s="204" t="s">
        <v>205</v>
      </c>
      <c r="G154" s="208" t="s">
        <v>206</v>
      </c>
      <c r="H154" s="209">
        <v>1</v>
      </c>
      <c r="I154" s="155">
        <v>0</v>
      </c>
      <c r="J154" s="203">
        <f>ROUND(I154*H154,2)</f>
        <v>0</v>
      </c>
      <c r="K154" s="204" t="s">
        <v>153</v>
      </c>
      <c r="L154" s="27"/>
      <c r="M154" s="128" t="s">
        <v>1</v>
      </c>
      <c r="N154" s="129" t="s">
        <v>43</v>
      </c>
      <c r="O154" s="130">
        <v>0.54800000000000004</v>
      </c>
      <c r="P154" s="130">
        <f>O154*H154</f>
        <v>0.54800000000000004</v>
      </c>
      <c r="Q154" s="130">
        <v>0</v>
      </c>
      <c r="R154" s="130">
        <f>Q154*H154</f>
        <v>0</v>
      </c>
      <c r="S154" s="130">
        <v>1.933E-2</v>
      </c>
      <c r="T154" s="131">
        <f>S154*H154</f>
        <v>1.933E-2</v>
      </c>
      <c r="AR154" s="132" t="s">
        <v>207</v>
      </c>
      <c r="AT154" s="132" t="s">
        <v>149</v>
      </c>
      <c r="AU154" s="132" t="s">
        <v>108</v>
      </c>
      <c r="AY154" s="15" t="s">
        <v>146</v>
      </c>
      <c r="BE154" s="133">
        <f>IF(N154="základní",J154,0)</f>
        <v>0</v>
      </c>
      <c r="BF154" s="133">
        <f>IF(N154="snížená",J154,0)</f>
        <v>0</v>
      </c>
      <c r="BG154" s="133">
        <f>IF(N154="zákl. přenesená",J154,0)</f>
        <v>0</v>
      </c>
      <c r="BH154" s="133">
        <f>IF(N154="sníž. přenesená",J154,0)</f>
        <v>0</v>
      </c>
      <c r="BI154" s="133">
        <f>IF(N154="nulová",J154,0)</f>
        <v>0</v>
      </c>
      <c r="BJ154" s="15" t="s">
        <v>108</v>
      </c>
      <c r="BK154" s="133">
        <f>ROUND(I154*H154,2)</f>
        <v>0</v>
      </c>
      <c r="BL154" s="15" t="s">
        <v>207</v>
      </c>
      <c r="BM154" s="132" t="s">
        <v>208</v>
      </c>
    </row>
    <row r="155" spans="2:65" s="12" customFormat="1">
      <c r="B155" s="134"/>
      <c r="C155" s="193"/>
      <c r="D155" s="194" t="s">
        <v>156</v>
      </c>
      <c r="E155" s="195" t="s">
        <v>1</v>
      </c>
      <c r="F155" s="196" t="s">
        <v>209</v>
      </c>
      <c r="G155" s="193"/>
      <c r="H155" s="197">
        <v>1</v>
      </c>
      <c r="I155" s="193"/>
      <c r="J155" s="193"/>
      <c r="K155" s="193"/>
      <c r="L155" s="134"/>
      <c r="M155" s="137"/>
      <c r="T155" s="138"/>
      <c r="AT155" s="136" t="s">
        <v>156</v>
      </c>
      <c r="AU155" s="136" t="s">
        <v>108</v>
      </c>
      <c r="AV155" s="12" t="s">
        <v>108</v>
      </c>
      <c r="AW155" s="12" t="s">
        <v>31</v>
      </c>
      <c r="AX155" s="12" t="s">
        <v>85</v>
      </c>
      <c r="AY155" s="136" t="s">
        <v>146</v>
      </c>
    </row>
    <row r="156" spans="2:65" s="1" customFormat="1" ht="16.5" customHeight="1">
      <c r="B156" s="124"/>
      <c r="C156" s="205" t="s">
        <v>210</v>
      </c>
      <c r="D156" s="206" t="s">
        <v>149</v>
      </c>
      <c r="E156" s="207" t="s">
        <v>211</v>
      </c>
      <c r="F156" s="204" t="s">
        <v>212</v>
      </c>
      <c r="G156" s="208" t="s">
        <v>206</v>
      </c>
      <c r="H156" s="209">
        <v>1</v>
      </c>
      <c r="I156" s="155">
        <v>0</v>
      </c>
      <c r="J156" s="203">
        <f>ROUND(I156*H156,2)</f>
        <v>0</v>
      </c>
      <c r="K156" s="204" t="s">
        <v>153</v>
      </c>
      <c r="L156" s="27"/>
      <c r="M156" s="128" t="s">
        <v>1</v>
      </c>
      <c r="N156" s="129" t="s">
        <v>43</v>
      </c>
      <c r="O156" s="130">
        <v>0.36199999999999999</v>
      </c>
      <c r="P156" s="130">
        <f>O156*H156</f>
        <v>0.36199999999999999</v>
      </c>
      <c r="Q156" s="130">
        <v>0</v>
      </c>
      <c r="R156" s="130">
        <f>Q156*H156</f>
        <v>0</v>
      </c>
      <c r="S156" s="130">
        <v>1.9460000000000002E-2</v>
      </c>
      <c r="T156" s="131">
        <f>S156*H156</f>
        <v>1.9460000000000002E-2</v>
      </c>
      <c r="AR156" s="132" t="s">
        <v>207</v>
      </c>
      <c r="AT156" s="132" t="s">
        <v>149</v>
      </c>
      <c r="AU156" s="132" t="s">
        <v>108</v>
      </c>
      <c r="AY156" s="15" t="s">
        <v>146</v>
      </c>
      <c r="BE156" s="133">
        <f>IF(N156="základní",J156,0)</f>
        <v>0</v>
      </c>
      <c r="BF156" s="133">
        <f>IF(N156="snížená",J156,0)</f>
        <v>0</v>
      </c>
      <c r="BG156" s="133">
        <f>IF(N156="zákl. přenesená",J156,0)</f>
        <v>0</v>
      </c>
      <c r="BH156" s="133">
        <f>IF(N156="sníž. přenesená",J156,0)</f>
        <v>0</v>
      </c>
      <c r="BI156" s="133">
        <f>IF(N156="nulová",J156,0)</f>
        <v>0</v>
      </c>
      <c r="BJ156" s="15" t="s">
        <v>108</v>
      </c>
      <c r="BK156" s="133">
        <f>ROUND(I156*H156,2)</f>
        <v>0</v>
      </c>
      <c r="BL156" s="15" t="s">
        <v>207</v>
      </c>
      <c r="BM156" s="132" t="s">
        <v>213</v>
      </c>
    </row>
    <row r="157" spans="2:65" s="12" customFormat="1">
      <c r="B157" s="134"/>
      <c r="C157" s="193"/>
      <c r="D157" s="194" t="s">
        <v>156</v>
      </c>
      <c r="E157" s="195" t="s">
        <v>1</v>
      </c>
      <c r="F157" s="196" t="s">
        <v>214</v>
      </c>
      <c r="G157" s="193"/>
      <c r="H157" s="197">
        <v>1</v>
      </c>
      <c r="I157" s="193"/>
      <c r="J157" s="193"/>
      <c r="K157" s="193"/>
      <c r="L157" s="134"/>
      <c r="M157" s="137"/>
      <c r="T157" s="138"/>
      <c r="AT157" s="136" t="s">
        <v>156</v>
      </c>
      <c r="AU157" s="136" t="s">
        <v>108</v>
      </c>
      <c r="AV157" s="12" t="s">
        <v>108</v>
      </c>
      <c r="AW157" s="12" t="s">
        <v>31</v>
      </c>
      <c r="AX157" s="12" t="s">
        <v>85</v>
      </c>
      <c r="AY157" s="136" t="s">
        <v>146</v>
      </c>
    </row>
    <row r="158" spans="2:65" s="1" customFormat="1" ht="16.5" customHeight="1">
      <c r="B158" s="124"/>
      <c r="C158" s="205" t="s">
        <v>8</v>
      </c>
      <c r="D158" s="206" t="s">
        <v>149</v>
      </c>
      <c r="E158" s="207" t="s">
        <v>215</v>
      </c>
      <c r="F158" s="204" t="s">
        <v>216</v>
      </c>
      <c r="G158" s="208" t="s">
        <v>206</v>
      </c>
      <c r="H158" s="209">
        <v>1</v>
      </c>
      <c r="I158" s="155">
        <v>0</v>
      </c>
      <c r="J158" s="203">
        <f>ROUND(I158*H158,2)</f>
        <v>0</v>
      </c>
      <c r="K158" s="204" t="s">
        <v>153</v>
      </c>
      <c r="L158" s="27"/>
      <c r="M158" s="128" t="s">
        <v>1</v>
      </c>
      <c r="N158" s="129" t="s">
        <v>43</v>
      </c>
      <c r="O158" s="130">
        <v>0.69299999999999995</v>
      </c>
      <c r="P158" s="130">
        <f>O158*H158</f>
        <v>0.69299999999999995</v>
      </c>
      <c r="Q158" s="130">
        <v>0</v>
      </c>
      <c r="R158" s="130">
        <f>Q158*H158</f>
        <v>0</v>
      </c>
      <c r="S158" s="130">
        <v>8.7999999999999995E-2</v>
      </c>
      <c r="T158" s="131">
        <f>S158*H158</f>
        <v>8.7999999999999995E-2</v>
      </c>
      <c r="AR158" s="132" t="s">
        <v>207</v>
      </c>
      <c r="AT158" s="132" t="s">
        <v>149</v>
      </c>
      <c r="AU158" s="132" t="s">
        <v>108</v>
      </c>
      <c r="AY158" s="15" t="s">
        <v>146</v>
      </c>
      <c r="BE158" s="133">
        <f>IF(N158="základní",J158,0)</f>
        <v>0</v>
      </c>
      <c r="BF158" s="133">
        <f>IF(N158="snížená",J158,0)</f>
        <v>0</v>
      </c>
      <c r="BG158" s="133">
        <f>IF(N158="zákl. přenesená",J158,0)</f>
        <v>0</v>
      </c>
      <c r="BH158" s="133">
        <f>IF(N158="sníž. přenesená",J158,0)</f>
        <v>0</v>
      </c>
      <c r="BI158" s="133">
        <f>IF(N158="nulová",J158,0)</f>
        <v>0</v>
      </c>
      <c r="BJ158" s="15" t="s">
        <v>108</v>
      </c>
      <c r="BK158" s="133">
        <f>ROUND(I158*H158,2)</f>
        <v>0</v>
      </c>
      <c r="BL158" s="15" t="s">
        <v>207</v>
      </c>
      <c r="BM158" s="132" t="s">
        <v>217</v>
      </c>
    </row>
    <row r="159" spans="2:65" s="12" customFormat="1">
      <c r="B159" s="134"/>
      <c r="C159" s="193"/>
      <c r="D159" s="194" t="s">
        <v>156</v>
      </c>
      <c r="E159" s="195" t="s">
        <v>1</v>
      </c>
      <c r="F159" s="196" t="s">
        <v>218</v>
      </c>
      <c r="G159" s="193"/>
      <c r="H159" s="197">
        <v>1</v>
      </c>
      <c r="I159" s="193"/>
      <c r="J159" s="193"/>
      <c r="K159" s="193"/>
      <c r="L159" s="134"/>
      <c r="M159" s="137"/>
      <c r="T159" s="138"/>
      <c r="AT159" s="136" t="s">
        <v>156</v>
      </c>
      <c r="AU159" s="136" t="s">
        <v>108</v>
      </c>
      <c r="AV159" s="12" t="s">
        <v>108</v>
      </c>
      <c r="AW159" s="12" t="s">
        <v>31</v>
      </c>
      <c r="AX159" s="12" t="s">
        <v>85</v>
      </c>
      <c r="AY159" s="136" t="s">
        <v>146</v>
      </c>
    </row>
    <row r="160" spans="2:65" s="1" customFormat="1" ht="16.5" customHeight="1">
      <c r="B160" s="124"/>
      <c r="C160" s="205" t="s">
        <v>93</v>
      </c>
      <c r="D160" s="206" t="s">
        <v>149</v>
      </c>
      <c r="E160" s="207" t="s">
        <v>219</v>
      </c>
      <c r="F160" s="204" t="s">
        <v>220</v>
      </c>
      <c r="G160" s="208" t="s">
        <v>206</v>
      </c>
      <c r="H160" s="209">
        <v>1</v>
      </c>
      <c r="I160" s="155">
        <v>0</v>
      </c>
      <c r="J160" s="203">
        <f>ROUND(I160*H160,2)</f>
        <v>0</v>
      </c>
      <c r="K160" s="204" t="s">
        <v>153</v>
      </c>
      <c r="L160" s="27"/>
      <c r="M160" s="128" t="s">
        <v>1</v>
      </c>
      <c r="N160" s="129" t="s">
        <v>43</v>
      </c>
      <c r="O160" s="130">
        <v>0.38300000000000001</v>
      </c>
      <c r="P160" s="130">
        <f>O160*H160</f>
        <v>0.38300000000000001</v>
      </c>
      <c r="Q160" s="130">
        <v>0</v>
      </c>
      <c r="R160" s="130">
        <f>Q160*H160</f>
        <v>0</v>
      </c>
      <c r="S160" s="130">
        <v>2.4500000000000001E-2</v>
      </c>
      <c r="T160" s="131">
        <f>S160*H160</f>
        <v>2.4500000000000001E-2</v>
      </c>
      <c r="AR160" s="132" t="s">
        <v>207</v>
      </c>
      <c r="AT160" s="132" t="s">
        <v>149</v>
      </c>
      <c r="AU160" s="132" t="s">
        <v>108</v>
      </c>
      <c r="AY160" s="15" t="s">
        <v>146</v>
      </c>
      <c r="BE160" s="133">
        <f>IF(N160="základní",J160,0)</f>
        <v>0</v>
      </c>
      <c r="BF160" s="133">
        <f>IF(N160="snížená",J160,0)</f>
        <v>0</v>
      </c>
      <c r="BG160" s="133">
        <f>IF(N160="zákl. přenesená",J160,0)</f>
        <v>0</v>
      </c>
      <c r="BH160" s="133">
        <f>IF(N160="sníž. přenesená",J160,0)</f>
        <v>0</v>
      </c>
      <c r="BI160" s="133">
        <f>IF(N160="nulová",J160,0)</f>
        <v>0</v>
      </c>
      <c r="BJ160" s="15" t="s">
        <v>108</v>
      </c>
      <c r="BK160" s="133">
        <f>ROUND(I160*H160,2)</f>
        <v>0</v>
      </c>
      <c r="BL160" s="15" t="s">
        <v>207</v>
      </c>
      <c r="BM160" s="132" t="s">
        <v>221</v>
      </c>
    </row>
    <row r="161" spans="2:65" s="12" customFormat="1">
      <c r="B161" s="134"/>
      <c r="C161" s="193"/>
      <c r="D161" s="194" t="s">
        <v>156</v>
      </c>
      <c r="E161" s="195" t="s">
        <v>1</v>
      </c>
      <c r="F161" s="196" t="s">
        <v>222</v>
      </c>
      <c r="G161" s="193"/>
      <c r="H161" s="197">
        <v>1</v>
      </c>
      <c r="I161" s="193"/>
      <c r="J161" s="193"/>
      <c r="K161" s="193"/>
      <c r="L161" s="134"/>
      <c r="M161" s="137"/>
      <c r="T161" s="138"/>
      <c r="AT161" s="136" t="s">
        <v>156</v>
      </c>
      <c r="AU161" s="136" t="s">
        <v>108</v>
      </c>
      <c r="AV161" s="12" t="s">
        <v>108</v>
      </c>
      <c r="AW161" s="12" t="s">
        <v>31</v>
      </c>
      <c r="AX161" s="12" t="s">
        <v>85</v>
      </c>
      <c r="AY161" s="136" t="s">
        <v>146</v>
      </c>
    </row>
    <row r="162" spans="2:65" s="1" customFormat="1" ht="16.5" customHeight="1">
      <c r="B162" s="124"/>
      <c r="C162" s="205" t="s">
        <v>223</v>
      </c>
      <c r="D162" s="206" t="s">
        <v>149</v>
      </c>
      <c r="E162" s="207" t="s">
        <v>224</v>
      </c>
      <c r="F162" s="204" t="s">
        <v>225</v>
      </c>
      <c r="G162" s="208" t="s">
        <v>206</v>
      </c>
      <c r="H162" s="209">
        <v>1</v>
      </c>
      <c r="I162" s="155">
        <v>0</v>
      </c>
      <c r="J162" s="203">
        <f>ROUND(I162*H162,2)</f>
        <v>0</v>
      </c>
      <c r="K162" s="204" t="s">
        <v>153</v>
      </c>
      <c r="L162" s="27"/>
      <c r="M162" s="128" t="s">
        <v>1</v>
      </c>
      <c r="N162" s="129" t="s">
        <v>43</v>
      </c>
      <c r="O162" s="130">
        <v>0.46500000000000002</v>
      </c>
      <c r="P162" s="130">
        <f>O162*H162</f>
        <v>0.46500000000000002</v>
      </c>
      <c r="Q162" s="130">
        <v>0</v>
      </c>
      <c r="R162" s="130">
        <f>Q162*H162</f>
        <v>0</v>
      </c>
      <c r="S162" s="130">
        <v>9.1999999999999998E-3</v>
      </c>
      <c r="T162" s="131">
        <f>S162*H162</f>
        <v>9.1999999999999998E-3</v>
      </c>
      <c r="AR162" s="132" t="s">
        <v>207</v>
      </c>
      <c r="AT162" s="132" t="s">
        <v>149</v>
      </c>
      <c r="AU162" s="132" t="s">
        <v>108</v>
      </c>
      <c r="AY162" s="15" t="s">
        <v>146</v>
      </c>
      <c r="BE162" s="133">
        <f>IF(N162="základní",J162,0)</f>
        <v>0</v>
      </c>
      <c r="BF162" s="133">
        <f>IF(N162="snížená",J162,0)</f>
        <v>0</v>
      </c>
      <c r="BG162" s="133">
        <f>IF(N162="zákl. přenesená",J162,0)</f>
        <v>0</v>
      </c>
      <c r="BH162" s="133">
        <f>IF(N162="sníž. přenesená",J162,0)</f>
        <v>0</v>
      </c>
      <c r="BI162" s="133">
        <f>IF(N162="nulová",J162,0)</f>
        <v>0</v>
      </c>
      <c r="BJ162" s="15" t="s">
        <v>108</v>
      </c>
      <c r="BK162" s="133">
        <f>ROUND(I162*H162,2)</f>
        <v>0</v>
      </c>
      <c r="BL162" s="15" t="s">
        <v>207</v>
      </c>
      <c r="BM162" s="132" t="s">
        <v>226</v>
      </c>
    </row>
    <row r="163" spans="2:65" s="12" customFormat="1">
      <c r="B163" s="134"/>
      <c r="C163" s="193"/>
      <c r="D163" s="194" t="s">
        <v>156</v>
      </c>
      <c r="E163" s="195" t="s">
        <v>1</v>
      </c>
      <c r="F163" s="196" t="s">
        <v>227</v>
      </c>
      <c r="G163" s="193"/>
      <c r="H163" s="197">
        <v>1</v>
      </c>
      <c r="I163" s="193"/>
      <c r="J163" s="193"/>
      <c r="K163" s="193"/>
      <c r="L163" s="134"/>
      <c r="M163" s="137"/>
      <c r="T163" s="138"/>
      <c r="AT163" s="136" t="s">
        <v>156</v>
      </c>
      <c r="AU163" s="136" t="s">
        <v>108</v>
      </c>
      <c r="AV163" s="12" t="s">
        <v>108</v>
      </c>
      <c r="AW163" s="12" t="s">
        <v>31</v>
      </c>
      <c r="AX163" s="12" t="s">
        <v>85</v>
      </c>
      <c r="AY163" s="136" t="s">
        <v>146</v>
      </c>
    </row>
    <row r="164" spans="2:65" s="1" customFormat="1" ht="16.5" customHeight="1">
      <c r="B164" s="124"/>
      <c r="C164" s="205" t="s">
        <v>228</v>
      </c>
      <c r="D164" s="206" t="s">
        <v>149</v>
      </c>
      <c r="E164" s="207" t="s">
        <v>229</v>
      </c>
      <c r="F164" s="204" t="s">
        <v>230</v>
      </c>
      <c r="G164" s="208" t="s">
        <v>206</v>
      </c>
      <c r="H164" s="209">
        <v>1</v>
      </c>
      <c r="I164" s="155">
        <v>0</v>
      </c>
      <c r="J164" s="203">
        <f>ROUND(I164*H164,2)</f>
        <v>0</v>
      </c>
      <c r="K164" s="204" t="s">
        <v>231</v>
      </c>
      <c r="L164" s="27"/>
      <c r="M164" s="128" t="s">
        <v>1</v>
      </c>
      <c r="N164" s="129" t="s">
        <v>43</v>
      </c>
      <c r="O164" s="130">
        <v>0.31</v>
      </c>
      <c r="P164" s="130">
        <f>O164*H164</f>
        <v>0.31</v>
      </c>
      <c r="Q164" s="130">
        <v>0</v>
      </c>
      <c r="R164" s="130">
        <f>Q164*H164</f>
        <v>0</v>
      </c>
      <c r="S164" s="130">
        <v>6.7000000000000004E-2</v>
      </c>
      <c r="T164" s="131">
        <f>S164*H164</f>
        <v>6.7000000000000004E-2</v>
      </c>
      <c r="AR164" s="132" t="s">
        <v>207</v>
      </c>
      <c r="AT164" s="132" t="s">
        <v>149</v>
      </c>
      <c r="AU164" s="132" t="s">
        <v>108</v>
      </c>
      <c r="AY164" s="15" t="s">
        <v>146</v>
      </c>
      <c r="BE164" s="133">
        <f>IF(N164="základní",J164,0)</f>
        <v>0</v>
      </c>
      <c r="BF164" s="133">
        <f>IF(N164="snížená",J164,0)</f>
        <v>0</v>
      </c>
      <c r="BG164" s="133">
        <f>IF(N164="zákl. přenesená",J164,0)</f>
        <v>0</v>
      </c>
      <c r="BH164" s="133">
        <f>IF(N164="sníž. přenesená",J164,0)</f>
        <v>0</v>
      </c>
      <c r="BI164" s="133">
        <f>IF(N164="nulová",J164,0)</f>
        <v>0</v>
      </c>
      <c r="BJ164" s="15" t="s">
        <v>108</v>
      </c>
      <c r="BK164" s="133">
        <f>ROUND(I164*H164,2)</f>
        <v>0</v>
      </c>
      <c r="BL164" s="15" t="s">
        <v>207</v>
      </c>
      <c r="BM164" s="132" t="s">
        <v>232</v>
      </c>
    </row>
    <row r="165" spans="2:65" s="12" customFormat="1">
      <c r="B165" s="134"/>
      <c r="C165" s="193"/>
      <c r="D165" s="194" t="s">
        <v>156</v>
      </c>
      <c r="E165" s="195" t="s">
        <v>1</v>
      </c>
      <c r="F165" s="196" t="s">
        <v>233</v>
      </c>
      <c r="G165" s="193"/>
      <c r="H165" s="197">
        <v>1</v>
      </c>
      <c r="I165" s="193"/>
      <c r="J165" s="193"/>
      <c r="K165" s="193"/>
      <c r="L165" s="134"/>
      <c r="M165" s="137"/>
      <c r="T165" s="138"/>
      <c r="AT165" s="136" t="s">
        <v>156</v>
      </c>
      <c r="AU165" s="136" t="s">
        <v>108</v>
      </c>
      <c r="AV165" s="12" t="s">
        <v>108</v>
      </c>
      <c r="AW165" s="12" t="s">
        <v>31</v>
      </c>
      <c r="AX165" s="12" t="s">
        <v>85</v>
      </c>
      <c r="AY165" s="136" t="s">
        <v>146</v>
      </c>
    </row>
    <row r="166" spans="2:65" s="1" customFormat="1" ht="16.5" customHeight="1">
      <c r="B166" s="124"/>
      <c r="C166" s="205" t="s">
        <v>207</v>
      </c>
      <c r="D166" s="206" t="s">
        <v>149</v>
      </c>
      <c r="E166" s="207" t="s">
        <v>234</v>
      </c>
      <c r="F166" s="204" t="s">
        <v>235</v>
      </c>
      <c r="G166" s="208" t="s">
        <v>236</v>
      </c>
      <c r="H166" s="209">
        <v>1</v>
      </c>
      <c r="I166" s="155">
        <v>0</v>
      </c>
      <c r="J166" s="203">
        <f>ROUND(I166*H166,2)</f>
        <v>0</v>
      </c>
      <c r="K166" s="204" t="s">
        <v>153</v>
      </c>
      <c r="L166" s="27"/>
      <c r="M166" s="128" t="s">
        <v>1</v>
      </c>
      <c r="N166" s="129" t="s">
        <v>43</v>
      </c>
      <c r="O166" s="130">
        <v>0.114</v>
      </c>
      <c r="P166" s="130">
        <f>O166*H166</f>
        <v>0.114</v>
      </c>
      <c r="Q166" s="130">
        <v>0</v>
      </c>
      <c r="R166" s="130">
        <f>Q166*H166</f>
        <v>0</v>
      </c>
      <c r="S166" s="130">
        <v>4.8999999999999998E-4</v>
      </c>
      <c r="T166" s="131">
        <f>S166*H166</f>
        <v>4.8999999999999998E-4</v>
      </c>
      <c r="AR166" s="132" t="s">
        <v>207</v>
      </c>
      <c r="AT166" s="132" t="s">
        <v>149</v>
      </c>
      <c r="AU166" s="132" t="s">
        <v>108</v>
      </c>
      <c r="AY166" s="15" t="s">
        <v>146</v>
      </c>
      <c r="BE166" s="133">
        <f>IF(N166="základní",J166,0)</f>
        <v>0</v>
      </c>
      <c r="BF166" s="133">
        <f>IF(N166="snížená",J166,0)</f>
        <v>0</v>
      </c>
      <c r="BG166" s="133">
        <f>IF(N166="zákl. přenesená",J166,0)</f>
        <v>0</v>
      </c>
      <c r="BH166" s="133">
        <f>IF(N166="sníž. přenesená",J166,0)</f>
        <v>0</v>
      </c>
      <c r="BI166" s="133">
        <f>IF(N166="nulová",J166,0)</f>
        <v>0</v>
      </c>
      <c r="BJ166" s="15" t="s">
        <v>108</v>
      </c>
      <c r="BK166" s="133">
        <f>ROUND(I166*H166,2)</f>
        <v>0</v>
      </c>
      <c r="BL166" s="15" t="s">
        <v>207</v>
      </c>
      <c r="BM166" s="132" t="s">
        <v>237</v>
      </c>
    </row>
    <row r="167" spans="2:65" s="12" customFormat="1">
      <c r="B167" s="134"/>
      <c r="C167" s="193"/>
      <c r="D167" s="194" t="s">
        <v>156</v>
      </c>
      <c r="E167" s="195" t="s">
        <v>1</v>
      </c>
      <c r="F167" s="196" t="s">
        <v>209</v>
      </c>
      <c r="G167" s="193"/>
      <c r="H167" s="197">
        <v>1</v>
      </c>
      <c r="I167" s="193"/>
      <c r="J167" s="193"/>
      <c r="K167" s="193"/>
      <c r="L167" s="134"/>
      <c r="M167" s="137"/>
      <c r="T167" s="138"/>
      <c r="AT167" s="136" t="s">
        <v>156</v>
      </c>
      <c r="AU167" s="136" t="s">
        <v>108</v>
      </c>
      <c r="AV167" s="12" t="s">
        <v>108</v>
      </c>
      <c r="AW167" s="12" t="s">
        <v>31</v>
      </c>
      <c r="AX167" s="12" t="s">
        <v>85</v>
      </c>
      <c r="AY167" s="136" t="s">
        <v>146</v>
      </c>
    </row>
    <row r="168" spans="2:65" s="1" customFormat="1" ht="16.5" customHeight="1">
      <c r="B168" s="124"/>
      <c r="C168" s="205" t="s">
        <v>96</v>
      </c>
      <c r="D168" s="206" t="s">
        <v>149</v>
      </c>
      <c r="E168" s="207" t="s">
        <v>238</v>
      </c>
      <c r="F168" s="204" t="s">
        <v>239</v>
      </c>
      <c r="G168" s="208" t="s">
        <v>206</v>
      </c>
      <c r="H168" s="209">
        <v>2</v>
      </c>
      <c r="I168" s="155">
        <v>0</v>
      </c>
      <c r="J168" s="203">
        <f>ROUND(I168*H168,2)</f>
        <v>0</v>
      </c>
      <c r="K168" s="204" t="s">
        <v>153</v>
      </c>
      <c r="L168" s="27"/>
      <c r="M168" s="128" t="s">
        <v>1</v>
      </c>
      <c r="N168" s="129" t="s">
        <v>43</v>
      </c>
      <c r="O168" s="130">
        <v>0.217</v>
      </c>
      <c r="P168" s="130">
        <f>O168*H168</f>
        <v>0.434</v>
      </c>
      <c r="Q168" s="130">
        <v>0</v>
      </c>
      <c r="R168" s="130">
        <f>Q168*H168</f>
        <v>0</v>
      </c>
      <c r="S168" s="130">
        <v>1.56E-3</v>
      </c>
      <c r="T168" s="131">
        <f>S168*H168</f>
        <v>3.1199999999999999E-3</v>
      </c>
      <c r="AR168" s="132" t="s">
        <v>207</v>
      </c>
      <c r="AT168" s="132" t="s">
        <v>149</v>
      </c>
      <c r="AU168" s="132" t="s">
        <v>108</v>
      </c>
      <c r="AY168" s="15" t="s">
        <v>146</v>
      </c>
      <c r="BE168" s="133">
        <f>IF(N168="základní",J168,0)</f>
        <v>0</v>
      </c>
      <c r="BF168" s="133">
        <f>IF(N168="snížená",J168,0)</f>
        <v>0</v>
      </c>
      <c r="BG168" s="133">
        <f>IF(N168="zákl. přenesená",J168,0)</f>
        <v>0</v>
      </c>
      <c r="BH168" s="133">
        <f>IF(N168="sníž. přenesená",J168,0)</f>
        <v>0</v>
      </c>
      <c r="BI168" s="133">
        <f>IF(N168="nulová",J168,0)</f>
        <v>0</v>
      </c>
      <c r="BJ168" s="15" t="s">
        <v>108</v>
      </c>
      <c r="BK168" s="133">
        <f>ROUND(I168*H168,2)</f>
        <v>0</v>
      </c>
      <c r="BL168" s="15" t="s">
        <v>207</v>
      </c>
      <c r="BM168" s="132" t="s">
        <v>240</v>
      </c>
    </row>
    <row r="169" spans="2:65" s="12" customFormat="1">
      <c r="B169" s="134"/>
      <c r="C169" s="193"/>
      <c r="D169" s="194" t="s">
        <v>156</v>
      </c>
      <c r="E169" s="195" t="s">
        <v>1</v>
      </c>
      <c r="F169" s="196" t="s">
        <v>241</v>
      </c>
      <c r="G169" s="193"/>
      <c r="H169" s="197">
        <v>2</v>
      </c>
      <c r="I169" s="193"/>
      <c r="J169" s="193"/>
      <c r="K169" s="193"/>
      <c r="L169" s="134"/>
      <c r="M169" s="137"/>
      <c r="T169" s="138"/>
      <c r="AT169" s="136" t="s">
        <v>156</v>
      </c>
      <c r="AU169" s="136" t="s">
        <v>108</v>
      </c>
      <c r="AV169" s="12" t="s">
        <v>108</v>
      </c>
      <c r="AW169" s="12" t="s">
        <v>31</v>
      </c>
      <c r="AX169" s="12" t="s">
        <v>85</v>
      </c>
      <c r="AY169" s="136" t="s">
        <v>146</v>
      </c>
    </row>
    <row r="170" spans="2:65" s="1" customFormat="1" ht="16.5" customHeight="1">
      <c r="B170" s="124"/>
      <c r="C170" s="205" t="s">
        <v>242</v>
      </c>
      <c r="D170" s="206" t="s">
        <v>149</v>
      </c>
      <c r="E170" s="207" t="s">
        <v>243</v>
      </c>
      <c r="F170" s="204" t="s">
        <v>244</v>
      </c>
      <c r="G170" s="208" t="s">
        <v>236</v>
      </c>
      <c r="H170" s="209">
        <v>1</v>
      </c>
      <c r="I170" s="155">
        <v>0</v>
      </c>
      <c r="J170" s="203">
        <f>ROUND(I170*H170,2)</f>
        <v>0</v>
      </c>
      <c r="K170" s="204" t="s">
        <v>153</v>
      </c>
      <c r="L170" s="27"/>
      <c r="M170" s="128" t="s">
        <v>1</v>
      </c>
      <c r="N170" s="129" t="s">
        <v>43</v>
      </c>
      <c r="O170" s="130">
        <v>0.40699999999999997</v>
      </c>
      <c r="P170" s="130">
        <f>O170*H170</f>
        <v>0.40699999999999997</v>
      </c>
      <c r="Q170" s="130">
        <v>0</v>
      </c>
      <c r="R170" s="130">
        <f>Q170*H170</f>
        <v>0</v>
      </c>
      <c r="S170" s="130">
        <v>2.2499999999999998E-3</v>
      </c>
      <c r="T170" s="131">
        <f>S170*H170</f>
        <v>2.2499999999999998E-3</v>
      </c>
      <c r="AR170" s="132" t="s">
        <v>207</v>
      </c>
      <c r="AT170" s="132" t="s">
        <v>149</v>
      </c>
      <c r="AU170" s="132" t="s">
        <v>108</v>
      </c>
      <c r="AY170" s="15" t="s">
        <v>146</v>
      </c>
      <c r="BE170" s="133">
        <f>IF(N170="základní",J170,0)</f>
        <v>0</v>
      </c>
      <c r="BF170" s="133">
        <f>IF(N170="snížená",J170,0)</f>
        <v>0</v>
      </c>
      <c r="BG170" s="133">
        <f>IF(N170="zákl. přenesená",J170,0)</f>
        <v>0</v>
      </c>
      <c r="BH170" s="133">
        <f>IF(N170="sníž. přenesená",J170,0)</f>
        <v>0</v>
      </c>
      <c r="BI170" s="133">
        <f>IF(N170="nulová",J170,0)</f>
        <v>0</v>
      </c>
      <c r="BJ170" s="15" t="s">
        <v>108</v>
      </c>
      <c r="BK170" s="133">
        <f>ROUND(I170*H170,2)</f>
        <v>0</v>
      </c>
      <c r="BL170" s="15" t="s">
        <v>207</v>
      </c>
      <c r="BM170" s="132" t="s">
        <v>245</v>
      </c>
    </row>
    <row r="171" spans="2:65" s="12" customFormat="1">
      <c r="B171" s="134"/>
      <c r="C171" s="193"/>
      <c r="D171" s="194" t="s">
        <v>156</v>
      </c>
      <c r="E171" s="195" t="s">
        <v>1</v>
      </c>
      <c r="F171" s="196" t="s">
        <v>246</v>
      </c>
      <c r="G171" s="193"/>
      <c r="H171" s="197">
        <v>1</v>
      </c>
      <c r="I171" s="193"/>
      <c r="J171" s="193"/>
      <c r="K171" s="193"/>
      <c r="L171" s="134"/>
      <c r="M171" s="137"/>
      <c r="T171" s="138"/>
      <c r="AT171" s="136" t="s">
        <v>156</v>
      </c>
      <c r="AU171" s="136" t="s">
        <v>108</v>
      </c>
      <c r="AV171" s="12" t="s">
        <v>108</v>
      </c>
      <c r="AW171" s="12" t="s">
        <v>31</v>
      </c>
      <c r="AX171" s="12" t="s">
        <v>85</v>
      </c>
      <c r="AY171" s="136" t="s">
        <v>146</v>
      </c>
    </row>
    <row r="172" spans="2:65" s="1" customFormat="1" ht="16.5" customHeight="1">
      <c r="B172" s="124"/>
      <c r="C172" s="205" t="s">
        <v>99</v>
      </c>
      <c r="D172" s="206" t="s">
        <v>149</v>
      </c>
      <c r="E172" s="207" t="s">
        <v>247</v>
      </c>
      <c r="F172" s="204" t="s">
        <v>248</v>
      </c>
      <c r="G172" s="208" t="s">
        <v>236</v>
      </c>
      <c r="H172" s="209">
        <v>3</v>
      </c>
      <c r="I172" s="155">
        <v>0</v>
      </c>
      <c r="J172" s="203">
        <f>ROUND(I172*H172,2)</f>
        <v>0</v>
      </c>
      <c r="K172" s="204" t="s">
        <v>153</v>
      </c>
      <c r="L172" s="27"/>
      <c r="M172" s="128" t="s">
        <v>1</v>
      </c>
      <c r="N172" s="129" t="s">
        <v>43</v>
      </c>
      <c r="O172" s="130">
        <v>3.7999999999999999E-2</v>
      </c>
      <c r="P172" s="130">
        <f>O172*H172</f>
        <v>0.11399999999999999</v>
      </c>
      <c r="Q172" s="130">
        <v>0</v>
      </c>
      <c r="R172" s="130">
        <f>Q172*H172</f>
        <v>0</v>
      </c>
      <c r="S172" s="130">
        <v>8.4999999999999995E-4</v>
      </c>
      <c r="T172" s="131">
        <f>S172*H172</f>
        <v>2.5499999999999997E-3</v>
      </c>
      <c r="AR172" s="132" t="s">
        <v>207</v>
      </c>
      <c r="AT172" s="132" t="s">
        <v>149</v>
      </c>
      <c r="AU172" s="132" t="s">
        <v>108</v>
      </c>
      <c r="AY172" s="15" t="s">
        <v>146</v>
      </c>
      <c r="BE172" s="133">
        <f>IF(N172="základní",J172,0)</f>
        <v>0</v>
      </c>
      <c r="BF172" s="133">
        <f>IF(N172="snížená",J172,0)</f>
        <v>0</v>
      </c>
      <c r="BG172" s="133">
        <f>IF(N172="zákl. přenesená",J172,0)</f>
        <v>0</v>
      </c>
      <c r="BH172" s="133">
        <f>IF(N172="sníž. přenesená",J172,0)</f>
        <v>0</v>
      </c>
      <c r="BI172" s="133">
        <f>IF(N172="nulová",J172,0)</f>
        <v>0</v>
      </c>
      <c r="BJ172" s="15" t="s">
        <v>108</v>
      </c>
      <c r="BK172" s="133">
        <f>ROUND(I172*H172,2)</f>
        <v>0</v>
      </c>
      <c r="BL172" s="15" t="s">
        <v>207</v>
      </c>
      <c r="BM172" s="132" t="s">
        <v>249</v>
      </c>
    </row>
    <row r="173" spans="2:65" s="12" customFormat="1">
      <c r="B173" s="134"/>
      <c r="C173" s="193"/>
      <c r="D173" s="194" t="s">
        <v>156</v>
      </c>
      <c r="E173" s="195" t="s">
        <v>1</v>
      </c>
      <c r="F173" s="196" t="s">
        <v>250</v>
      </c>
      <c r="G173" s="193"/>
      <c r="H173" s="197">
        <v>3</v>
      </c>
      <c r="I173" s="193"/>
      <c r="J173" s="193"/>
      <c r="K173" s="193"/>
      <c r="L173" s="134"/>
      <c r="M173" s="137"/>
      <c r="T173" s="138"/>
      <c r="AT173" s="136" t="s">
        <v>156</v>
      </c>
      <c r="AU173" s="136" t="s">
        <v>108</v>
      </c>
      <c r="AV173" s="12" t="s">
        <v>108</v>
      </c>
      <c r="AW173" s="12" t="s">
        <v>31</v>
      </c>
      <c r="AX173" s="12" t="s">
        <v>85</v>
      </c>
      <c r="AY173" s="136" t="s">
        <v>146</v>
      </c>
    </row>
    <row r="174" spans="2:65" s="11" customFormat="1" ht="22.9" customHeight="1">
      <c r="B174" s="115"/>
      <c r="C174" s="210"/>
      <c r="D174" s="211" t="s">
        <v>76</v>
      </c>
      <c r="E174" s="212" t="s">
        <v>251</v>
      </c>
      <c r="F174" s="212" t="s">
        <v>252</v>
      </c>
      <c r="G174" s="210"/>
      <c r="H174" s="210"/>
      <c r="I174" s="210"/>
      <c r="J174" s="213">
        <f>BK174</f>
        <v>0</v>
      </c>
      <c r="K174" s="210"/>
      <c r="L174" s="115"/>
      <c r="M174" s="118"/>
      <c r="P174" s="119">
        <f>SUM(P175:P180)</f>
        <v>2.431</v>
      </c>
      <c r="R174" s="119">
        <f>SUM(R175:R180)</f>
        <v>5.0000000000000001E-4</v>
      </c>
      <c r="T174" s="120">
        <f>SUM(T175:T180)</f>
        <v>0.1177</v>
      </c>
      <c r="AR174" s="116" t="s">
        <v>108</v>
      </c>
      <c r="AT174" s="121" t="s">
        <v>76</v>
      </c>
      <c r="AU174" s="121" t="s">
        <v>85</v>
      </c>
      <c r="AY174" s="116" t="s">
        <v>146</v>
      </c>
      <c r="BK174" s="122">
        <f>SUM(BK175:BK180)</f>
        <v>0</v>
      </c>
    </row>
    <row r="175" spans="2:65" s="1" customFormat="1" ht="16.5" customHeight="1">
      <c r="B175" s="124"/>
      <c r="C175" s="205" t="s">
        <v>253</v>
      </c>
      <c r="D175" s="206" t="s">
        <v>149</v>
      </c>
      <c r="E175" s="207" t="s">
        <v>254</v>
      </c>
      <c r="F175" s="204" t="s">
        <v>255</v>
      </c>
      <c r="G175" s="208" t="s">
        <v>236</v>
      </c>
      <c r="H175" s="209">
        <v>4</v>
      </c>
      <c r="I175" s="155">
        <v>0</v>
      </c>
      <c r="J175" s="203">
        <f>ROUND(I175*H175,2)</f>
        <v>0</v>
      </c>
      <c r="K175" s="204" t="s">
        <v>153</v>
      </c>
      <c r="L175" s="27"/>
      <c r="M175" s="128" t="s">
        <v>1</v>
      </c>
      <c r="N175" s="129" t="s">
        <v>43</v>
      </c>
      <c r="O175" s="130">
        <v>0.26800000000000002</v>
      </c>
      <c r="P175" s="130">
        <f>O175*H175</f>
        <v>1.0720000000000001</v>
      </c>
      <c r="Q175" s="130">
        <v>8.0000000000000007E-5</v>
      </c>
      <c r="R175" s="130">
        <f>Q175*H175</f>
        <v>3.2000000000000003E-4</v>
      </c>
      <c r="S175" s="130">
        <v>2.4930000000000001E-2</v>
      </c>
      <c r="T175" s="131">
        <f>S175*H175</f>
        <v>9.9720000000000003E-2</v>
      </c>
      <c r="AR175" s="132" t="s">
        <v>207</v>
      </c>
      <c r="AT175" s="132" t="s">
        <v>149</v>
      </c>
      <c r="AU175" s="132" t="s">
        <v>108</v>
      </c>
      <c r="AY175" s="15" t="s">
        <v>146</v>
      </c>
      <c r="BE175" s="133">
        <f>IF(N175="základní",J175,0)</f>
        <v>0</v>
      </c>
      <c r="BF175" s="133">
        <f>IF(N175="snížená",J175,0)</f>
        <v>0</v>
      </c>
      <c r="BG175" s="133">
        <f>IF(N175="zákl. přenesená",J175,0)</f>
        <v>0</v>
      </c>
      <c r="BH175" s="133">
        <f>IF(N175="sníž. přenesená",J175,0)</f>
        <v>0</v>
      </c>
      <c r="BI175" s="133">
        <f>IF(N175="nulová",J175,0)</f>
        <v>0</v>
      </c>
      <c r="BJ175" s="15" t="s">
        <v>108</v>
      </c>
      <c r="BK175" s="133">
        <f>ROUND(I175*H175,2)</f>
        <v>0</v>
      </c>
      <c r="BL175" s="15" t="s">
        <v>207</v>
      </c>
      <c r="BM175" s="132" t="s">
        <v>256</v>
      </c>
    </row>
    <row r="176" spans="2:65" s="12" customFormat="1">
      <c r="B176" s="134"/>
      <c r="C176" s="193"/>
      <c r="D176" s="194" t="s">
        <v>156</v>
      </c>
      <c r="E176" s="195" t="s">
        <v>1</v>
      </c>
      <c r="F176" s="196" t="s">
        <v>257</v>
      </c>
      <c r="G176" s="193"/>
      <c r="H176" s="197">
        <v>4</v>
      </c>
      <c r="I176" s="193"/>
      <c r="J176" s="193"/>
      <c r="K176" s="193"/>
      <c r="L176" s="134"/>
      <c r="M176" s="137"/>
      <c r="T176" s="138"/>
      <c r="AT176" s="136" t="s">
        <v>156</v>
      </c>
      <c r="AU176" s="136" t="s">
        <v>108</v>
      </c>
      <c r="AV176" s="12" t="s">
        <v>108</v>
      </c>
      <c r="AW176" s="12" t="s">
        <v>31</v>
      </c>
      <c r="AX176" s="12" t="s">
        <v>85</v>
      </c>
      <c r="AY176" s="136" t="s">
        <v>146</v>
      </c>
    </row>
    <row r="177" spans="2:65" s="1" customFormat="1" ht="16.5" customHeight="1">
      <c r="B177" s="124"/>
      <c r="C177" s="205" t="s">
        <v>7</v>
      </c>
      <c r="D177" s="206" t="s">
        <v>149</v>
      </c>
      <c r="E177" s="207" t="s">
        <v>258</v>
      </c>
      <c r="F177" s="204" t="s">
        <v>259</v>
      </c>
      <c r="G177" s="208" t="s">
        <v>236</v>
      </c>
      <c r="H177" s="209">
        <v>1</v>
      </c>
      <c r="I177" s="155">
        <v>0</v>
      </c>
      <c r="J177" s="203">
        <f>ROUND(I177*H177,2)</f>
        <v>0</v>
      </c>
      <c r="K177" s="204" t="s">
        <v>153</v>
      </c>
      <c r="L177" s="27"/>
      <c r="M177" s="128" t="s">
        <v>1</v>
      </c>
      <c r="N177" s="129" t="s">
        <v>43</v>
      </c>
      <c r="O177" s="130">
        <v>0.31900000000000001</v>
      </c>
      <c r="P177" s="130">
        <f>O177*H177</f>
        <v>0.31900000000000001</v>
      </c>
      <c r="Q177" s="130">
        <v>1.8000000000000001E-4</v>
      </c>
      <c r="R177" s="130">
        <f>Q177*H177</f>
        <v>1.8000000000000001E-4</v>
      </c>
      <c r="S177" s="130">
        <v>1.7979999999999999E-2</v>
      </c>
      <c r="T177" s="131">
        <f>S177*H177</f>
        <v>1.7979999999999999E-2</v>
      </c>
      <c r="AR177" s="132" t="s">
        <v>207</v>
      </c>
      <c r="AT177" s="132" t="s">
        <v>149</v>
      </c>
      <c r="AU177" s="132" t="s">
        <v>108</v>
      </c>
      <c r="AY177" s="15" t="s">
        <v>146</v>
      </c>
      <c r="BE177" s="133">
        <f>IF(N177="základní",J177,0)</f>
        <v>0</v>
      </c>
      <c r="BF177" s="133">
        <f>IF(N177="snížená",J177,0)</f>
        <v>0</v>
      </c>
      <c r="BG177" s="133">
        <f>IF(N177="zákl. přenesená",J177,0)</f>
        <v>0</v>
      </c>
      <c r="BH177" s="133">
        <f>IF(N177="sníž. přenesená",J177,0)</f>
        <v>0</v>
      </c>
      <c r="BI177" s="133">
        <f>IF(N177="nulová",J177,0)</f>
        <v>0</v>
      </c>
      <c r="BJ177" s="15" t="s">
        <v>108</v>
      </c>
      <c r="BK177" s="133">
        <f>ROUND(I177*H177,2)</f>
        <v>0</v>
      </c>
      <c r="BL177" s="15" t="s">
        <v>207</v>
      </c>
      <c r="BM177" s="132" t="s">
        <v>260</v>
      </c>
    </row>
    <row r="178" spans="2:65" s="12" customFormat="1">
      <c r="B178" s="134"/>
      <c r="C178" s="193"/>
      <c r="D178" s="194" t="s">
        <v>156</v>
      </c>
      <c r="E178" s="195" t="s">
        <v>1</v>
      </c>
      <c r="F178" s="196" t="s">
        <v>261</v>
      </c>
      <c r="G178" s="193"/>
      <c r="H178" s="197">
        <v>1</v>
      </c>
      <c r="I178" s="193"/>
      <c r="J178" s="193"/>
      <c r="K178" s="193"/>
      <c r="L178" s="134"/>
      <c r="M178" s="137"/>
      <c r="T178" s="138"/>
      <c r="AT178" s="136" t="s">
        <v>156</v>
      </c>
      <c r="AU178" s="136" t="s">
        <v>108</v>
      </c>
      <c r="AV178" s="12" t="s">
        <v>108</v>
      </c>
      <c r="AW178" s="12" t="s">
        <v>31</v>
      </c>
      <c r="AX178" s="12" t="s">
        <v>85</v>
      </c>
      <c r="AY178" s="136" t="s">
        <v>146</v>
      </c>
    </row>
    <row r="179" spans="2:65" s="1" customFormat="1" ht="16.5" customHeight="1">
      <c r="B179" s="124"/>
      <c r="C179" s="205" t="s">
        <v>262</v>
      </c>
      <c r="D179" s="206" t="s">
        <v>149</v>
      </c>
      <c r="E179" s="207" t="s">
        <v>263</v>
      </c>
      <c r="F179" s="204" t="s">
        <v>264</v>
      </c>
      <c r="G179" s="208" t="s">
        <v>160</v>
      </c>
      <c r="H179" s="209">
        <v>20</v>
      </c>
      <c r="I179" s="155">
        <v>0</v>
      </c>
      <c r="J179" s="203">
        <f>ROUND(I179*H179,2)</f>
        <v>0</v>
      </c>
      <c r="K179" s="204" t="s">
        <v>153</v>
      </c>
      <c r="L179" s="27"/>
      <c r="M179" s="128" t="s">
        <v>1</v>
      </c>
      <c r="N179" s="129" t="s">
        <v>43</v>
      </c>
      <c r="O179" s="130">
        <v>5.1999999999999998E-2</v>
      </c>
      <c r="P179" s="130">
        <f>O179*H179</f>
        <v>1.04</v>
      </c>
      <c r="Q179" s="130">
        <v>0</v>
      </c>
      <c r="R179" s="130">
        <f>Q179*H179</f>
        <v>0</v>
      </c>
      <c r="S179" s="130">
        <v>0</v>
      </c>
      <c r="T179" s="131">
        <f>S179*H179</f>
        <v>0</v>
      </c>
      <c r="AR179" s="132" t="s">
        <v>207</v>
      </c>
      <c r="AT179" s="132" t="s">
        <v>149</v>
      </c>
      <c r="AU179" s="132" t="s">
        <v>108</v>
      </c>
      <c r="AY179" s="15" t="s">
        <v>146</v>
      </c>
      <c r="BE179" s="133">
        <f>IF(N179="základní",J179,0)</f>
        <v>0</v>
      </c>
      <c r="BF179" s="133">
        <f>IF(N179="snížená",J179,0)</f>
        <v>0</v>
      </c>
      <c r="BG179" s="133">
        <f>IF(N179="zákl. přenesená",J179,0)</f>
        <v>0</v>
      </c>
      <c r="BH179" s="133">
        <f>IF(N179="sníž. přenesená",J179,0)</f>
        <v>0</v>
      </c>
      <c r="BI179" s="133">
        <f>IF(N179="nulová",J179,0)</f>
        <v>0</v>
      </c>
      <c r="BJ179" s="15" t="s">
        <v>108</v>
      </c>
      <c r="BK179" s="133">
        <f>ROUND(I179*H179,2)</f>
        <v>0</v>
      </c>
      <c r="BL179" s="15" t="s">
        <v>207</v>
      </c>
      <c r="BM179" s="132" t="s">
        <v>265</v>
      </c>
    </row>
    <row r="180" spans="2:65" s="12" customFormat="1">
      <c r="B180" s="134"/>
      <c r="C180" s="193"/>
      <c r="D180" s="194" t="s">
        <v>156</v>
      </c>
      <c r="E180" s="195" t="s">
        <v>1</v>
      </c>
      <c r="F180" s="196" t="s">
        <v>253</v>
      </c>
      <c r="G180" s="193"/>
      <c r="H180" s="197">
        <v>20</v>
      </c>
      <c r="I180" s="193"/>
      <c r="J180" s="193"/>
      <c r="K180" s="193"/>
      <c r="L180" s="134"/>
      <c r="M180" s="137"/>
      <c r="T180" s="138"/>
      <c r="AT180" s="136" t="s">
        <v>156</v>
      </c>
      <c r="AU180" s="136" t="s">
        <v>108</v>
      </c>
      <c r="AV180" s="12" t="s">
        <v>108</v>
      </c>
      <c r="AW180" s="12" t="s">
        <v>31</v>
      </c>
      <c r="AX180" s="12" t="s">
        <v>85</v>
      </c>
      <c r="AY180" s="136" t="s">
        <v>146</v>
      </c>
    </row>
    <row r="181" spans="2:65" s="11" customFormat="1" ht="22.9" customHeight="1">
      <c r="B181" s="115"/>
      <c r="C181" s="210"/>
      <c r="D181" s="211" t="s">
        <v>76</v>
      </c>
      <c r="E181" s="212" t="s">
        <v>266</v>
      </c>
      <c r="F181" s="212" t="s">
        <v>267</v>
      </c>
      <c r="G181" s="210"/>
      <c r="H181" s="210"/>
      <c r="I181" s="210"/>
      <c r="J181" s="213">
        <f>BK181</f>
        <v>0</v>
      </c>
      <c r="K181" s="210"/>
      <c r="L181" s="115"/>
      <c r="M181" s="118"/>
      <c r="P181" s="119">
        <f>SUM(P182:P183)</f>
        <v>1</v>
      </c>
      <c r="R181" s="119">
        <f>SUM(R182:R183)</f>
        <v>0</v>
      </c>
      <c r="T181" s="120">
        <f>SUM(T182:T183)</f>
        <v>0.19400000000000001</v>
      </c>
      <c r="AR181" s="116" t="s">
        <v>108</v>
      </c>
      <c r="AT181" s="121" t="s">
        <v>76</v>
      </c>
      <c r="AU181" s="121" t="s">
        <v>85</v>
      </c>
      <c r="AY181" s="116" t="s">
        <v>146</v>
      </c>
      <c r="BK181" s="122">
        <f>SUM(BK182:BK183)</f>
        <v>0</v>
      </c>
    </row>
    <row r="182" spans="2:65" s="1" customFormat="1" ht="16.5" customHeight="1">
      <c r="B182" s="124"/>
      <c r="C182" s="205" t="s">
        <v>268</v>
      </c>
      <c r="D182" s="206" t="s">
        <v>149</v>
      </c>
      <c r="E182" s="207" t="s">
        <v>269</v>
      </c>
      <c r="F182" s="204" t="s">
        <v>270</v>
      </c>
      <c r="G182" s="208" t="s">
        <v>236</v>
      </c>
      <c r="H182" s="209">
        <v>1</v>
      </c>
      <c r="I182" s="155">
        <v>0</v>
      </c>
      <c r="J182" s="203">
        <f>ROUND(I182*H182,2)</f>
        <v>0</v>
      </c>
      <c r="K182" s="204" t="s">
        <v>231</v>
      </c>
      <c r="L182" s="27"/>
      <c r="M182" s="128" t="s">
        <v>1</v>
      </c>
      <c r="N182" s="129" t="s">
        <v>43</v>
      </c>
      <c r="O182" s="130">
        <v>1</v>
      </c>
      <c r="P182" s="130">
        <f>O182*H182</f>
        <v>1</v>
      </c>
      <c r="Q182" s="130">
        <v>0</v>
      </c>
      <c r="R182" s="130">
        <f>Q182*H182</f>
        <v>0</v>
      </c>
      <c r="S182" s="130">
        <v>0.19400000000000001</v>
      </c>
      <c r="T182" s="131">
        <f>S182*H182</f>
        <v>0.19400000000000001</v>
      </c>
      <c r="AR182" s="132" t="s">
        <v>207</v>
      </c>
      <c r="AT182" s="132" t="s">
        <v>149</v>
      </c>
      <c r="AU182" s="132" t="s">
        <v>108</v>
      </c>
      <c r="AY182" s="15" t="s">
        <v>146</v>
      </c>
      <c r="BE182" s="133">
        <f>IF(N182="základní",J182,0)</f>
        <v>0</v>
      </c>
      <c r="BF182" s="133">
        <f>IF(N182="snížená",J182,0)</f>
        <v>0</v>
      </c>
      <c r="BG182" s="133">
        <f>IF(N182="zákl. přenesená",J182,0)</f>
        <v>0</v>
      </c>
      <c r="BH182" s="133">
        <f>IF(N182="sníž. přenesená",J182,0)</f>
        <v>0</v>
      </c>
      <c r="BI182" s="133">
        <f>IF(N182="nulová",J182,0)</f>
        <v>0</v>
      </c>
      <c r="BJ182" s="15" t="s">
        <v>108</v>
      </c>
      <c r="BK182" s="133">
        <f>ROUND(I182*H182,2)</f>
        <v>0</v>
      </c>
      <c r="BL182" s="15" t="s">
        <v>207</v>
      </c>
      <c r="BM182" s="132" t="s">
        <v>271</v>
      </c>
    </row>
    <row r="183" spans="2:65" s="12" customFormat="1">
      <c r="B183" s="134"/>
      <c r="C183" s="193"/>
      <c r="D183" s="194" t="s">
        <v>156</v>
      </c>
      <c r="E183" s="195" t="s">
        <v>1</v>
      </c>
      <c r="F183" s="196" t="s">
        <v>272</v>
      </c>
      <c r="G183" s="193"/>
      <c r="H183" s="197">
        <v>1</v>
      </c>
      <c r="I183" s="193"/>
      <c r="J183" s="193"/>
      <c r="K183" s="193"/>
      <c r="L183" s="134"/>
      <c r="M183" s="137"/>
      <c r="T183" s="138"/>
      <c r="AT183" s="136" t="s">
        <v>156</v>
      </c>
      <c r="AU183" s="136" t="s">
        <v>108</v>
      </c>
      <c r="AV183" s="12" t="s">
        <v>108</v>
      </c>
      <c r="AW183" s="12" t="s">
        <v>31</v>
      </c>
      <c r="AX183" s="12" t="s">
        <v>85</v>
      </c>
      <c r="AY183" s="136" t="s">
        <v>146</v>
      </c>
    </row>
    <row r="184" spans="2:65" s="11" customFormat="1" ht="22.9" customHeight="1">
      <c r="B184" s="115"/>
      <c r="C184" s="210"/>
      <c r="D184" s="211" t="s">
        <v>76</v>
      </c>
      <c r="E184" s="212" t="s">
        <v>273</v>
      </c>
      <c r="F184" s="212" t="s">
        <v>274</v>
      </c>
      <c r="G184" s="210"/>
      <c r="H184" s="210"/>
      <c r="I184" s="210"/>
      <c r="J184" s="213">
        <f>BK184</f>
        <v>0</v>
      </c>
      <c r="K184" s="210"/>
      <c r="L184" s="115"/>
      <c r="M184" s="118"/>
      <c r="P184" s="119">
        <f>SUM(P185:P188)</f>
        <v>1.9648000000000001</v>
      </c>
      <c r="R184" s="119">
        <f>SUM(R185:R188)</f>
        <v>0</v>
      </c>
      <c r="T184" s="120">
        <f>SUM(T185:T188)</f>
        <v>0.24160999999999999</v>
      </c>
      <c r="AR184" s="116" t="s">
        <v>108</v>
      </c>
      <c r="AT184" s="121" t="s">
        <v>76</v>
      </c>
      <c r="AU184" s="121" t="s">
        <v>85</v>
      </c>
      <c r="AY184" s="116" t="s">
        <v>146</v>
      </c>
      <c r="BK184" s="122">
        <f>SUM(BK185:BK188)</f>
        <v>0</v>
      </c>
    </row>
    <row r="185" spans="2:65" s="1" customFormat="1" ht="16.5" customHeight="1">
      <c r="B185" s="124"/>
      <c r="C185" s="205" t="s">
        <v>275</v>
      </c>
      <c r="D185" s="206" t="s">
        <v>149</v>
      </c>
      <c r="E185" s="207" t="s">
        <v>276</v>
      </c>
      <c r="F185" s="204" t="s">
        <v>277</v>
      </c>
      <c r="G185" s="208" t="s">
        <v>278</v>
      </c>
      <c r="H185" s="209">
        <v>7</v>
      </c>
      <c r="I185" s="155">
        <v>0</v>
      </c>
      <c r="J185" s="203">
        <f>ROUND(I185*H185,2)</f>
        <v>0</v>
      </c>
      <c r="K185" s="204" t="s">
        <v>153</v>
      </c>
      <c r="L185" s="27"/>
      <c r="M185" s="128" t="s">
        <v>1</v>
      </c>
      <c r="N185" s="129" t="s">
        <v>43</v>
      </c>
      <c r="O185" s="130">
        <v>6.9000000000000006E-2</v>
      </c>
      <c r="P185" s="130">
        <f>O185*H185</f>
        <v>0.48300000000000004</v>
      </c>
      <c r="Q185" s="130">
        <v>0</v>
      </c>
      <c r="R185" s="130">
        <f>Q185*H185</f>
        <v>0</v>
      </c>
      <c r="S185" s="130">
        <v>3.2499999999999999E-3</v>
      </c>
      <c r="T185" s="131">
        <f>S185*H185</f>
        <v>2.2749999999999999E-2</v>
      </c>
      <c r="AR185" s="132" t="s">
        <v>207</v>
      </c>
      <c r="AT185" s="132" t="s">
        <v>149</v>
      </c>
      <c r="AU185" s="132" t="s">
        <v>108</v>
      </c>
      <c r="AY185" s="15" t="s">
        <v>146</v>
      </c>
      <c r="BE185" s="133">
        <f>IF(N185="základní",J185,0)</f>
        <v>0</v>
      </c>
      <c r="BF185" s="133">
        <f>IF(N185="snížená",J185,0)</f>
        <v>0</v>
      </c>
      <c r="BG185" s="133">
        <f>IF(N185="zákl. přenesená",J185,0)</f>
        <v>0</v>
      </c>
      <c r="BH185" s="133">
        <f>IF(N185="sníž. přenesená",J185,0)</f>
        <v>0</v>
      </c>
      <c r="BI185" s="133">
        <f>IF(N185="nulová",J185,0)</f>
        <v>0</v>
      </c>
      <c r="BJ185" s="15" t="s">
        <v>108</v>
      </c>
      <c r="BK185" s="133">
        <f>ROUND(I185*H185,2)</f>
        <v>0</v>
      </c>
      <c r="BL185" s="15" t="s">
        <v>207</v>
      </c>
      <c r="BM185" s="132" t="s">
        <v>279</v>
      </c>
    </row>
    <row r="186" spans="2:65" s="12" customFormat="1">
      <c r="B186" s="134"/>
      <c r="C186" s="193"/>
      <c r="D186" s="194" t="s">
        <v>156</v>
      </c>
      <c r="E186" s="195" t="s">
        <v>1</v>
      </c>
      <c r="F186" s="196" t="s">
        <v>280</v>
      </c>
      <c r="G186" s="193"/>
      <c r="H186" s="197">
        <v>7</v>
      </c>
      <c r="I186" s="193"/>
      <c r="J186" s="193"/>
      <c r="K186" s="193"/>
      <c r="L186" s="134"/>
      <c r="M186" s="137"/>
      <c r="T186" s="138"/>
      <c r="AT186" s="136" t="s">
        <v>156</v>
      </c>
      <c r="AU186" s="136" t="s">
        <v>108</v>
      </c>
      <c r="AV186" s="12" t="s">
        <v>108</v>
      </c>
      <c r="AW186" s="12" t="s">
        <v>31</v>
      </c>
      <c r="AX186" s="12" t="s">
        <v>85</v>
      </c>
      <c r="AY186" s="136" t="s">
        <v>146</v>
      </c>
    </row>
    <row r="187" spans="2:65" s="1" customFormat="1" ht="16.5" customHeight="1">
      <c r="B187" s="124"/>
      <c r="C187" s="205" t="s">
        <v>281</v>
      </c>
      <c r="D187" s="206" t="s">
        <v>149</v>
      </c>
      <c r="E187" s="207" t="s">
        <v>282</v>
      </c>
      <c r="F187" s="204" t="s">
        <v>283</v>
      </c>
      <c r="G187" s="208" t="s">
        <v>160</v>
      </c>
      <c r="H187" s="209">
        <v>6.2</v>
      </c>
      <c r="I187" s="155">
        <v>0</v>
      </c>
      <c r="J187" s="203">
        <f>ROUND(I187*H187,2)</f>
        <v>0</v>
      </c>
      <c r="K187" s="204" t="s">
        <v>153</v>
      </c>
      <c r="L187" s="27"/>
      <c r="M187" s="128" t="s">
        <v>1</v>
      </c>
      <c r="N187" s="129" t="s">
        <v>43</v>
      </c>
      <c r="O187" s="130">
        <v>0.23899999999999999</v>
      </c>
      <c r="P187" s="130">
        <f>O187*H187</f>
        <v>1.4818</v>
      </c>
      <c r="Q187" s="130">
        <v>0</v>
      </c>
      <c r="R187" s="130">
        <f>Q187*H187</f>
        <v>0</v>
      </c>
      <c r="S187" s="130">
        <v>3.5299999999999998E-2</v>
      </c>
      <c r="T187" s="131">
        <f>S187*H187</f>
        <v>0.21886</v>
      </c>
      <c r="AR187" s="132" t="s">
        <v>207</v>
      </c>
      <c r="AT187" s="132" t="s">
        <v>149</v>
      </c>
      <c r="AU187" s="132" t="s">
        <v>108</v>
      </c>
      <c r="AY187" s="15" t="s">
        <v>146</v>
      </c>
      <c r="BE187" s="133">
        <f>IF(N187="základní",J187,0)</f>
        <v>0</v>
      </c>
      <c r="BF187" s="133">
        <f>IF(N187="snížená",J187,0)</f>
        <v>0</v>
      </c>
      <c r="BG187" s="133">
        <f>IF(N187="zákl. přenesená",J187,0)</f>
        <v>0</v>
      </c>
      <c r="BH187" s="133">
        <f>IF(N187="sníž. přenesená",J187,0)</f>
        <v>0</v>
      </c>
      <c r="BI187" s="133">
        <f>IF(N187="nulová",J187,0)</f>
        <v>0</v>
      </c>
      <c r="BJ187" s="15" t="s">
        <v>108</v>
      </c>
      <c r="BK187" s="133">
        <f>ROUND(I187*H187,2)</f>
        <v>0</v>
      </c>
      <c r="BL187" s="15" t="s">
        <v>207</v>
      </c>
      <c r="BM187" s="132" t="s">
        <v>284</v>
      </c>
    </row>
    <row r="188" spans="2:65" s="12" customFormat="1">
      <c r="B188" s="134"/>
      <c r="C188" s="193"/>
      <c r="D188" s="194" t="s">
        <v>156</v>
      </c>
      <c r="E188" s="195" t="s">
        <v>1</v>
      </c>
      <c r="F188" s="196" t="s">
        <v>285</v>
      </c>
      <c r="G188" s="193"/>
      <c r="H188" s="197">
        <v>6.2</v>
      </c>
      <c r="I188" s="193"/>
      <c r="J188" s="193"/>
      <c r="K188" s="193"/>
      <c r="L188" s="134"/>
      <c r="M188" s="137"/>
      <c r="T188" s="138"/>
      <c r="AT188" s="136" t="s">
        <v>156</v>
      </c>
      <c r="AU188" s="136" t="s">
        <v>108</v>
      </c>
      <c r="AV188" s="12" t="s">
        <v>108</v>
      </c>
      <c r="AW188" s="12" t="s">
        <v>31</v>
      </c>
      <c r="AX188" s="12" t="s">
        <v>85</v>
      </c>
      <c r="AY188" s="136" t="s">
        <v>146</v>
      </c>
    </row>
    <row r="189" spans="2:65" s="11" customFormat="1" ht="22.9" customHeight="1">
      <c r="B189" s="115"/>
      <c r="C189" s="210"/>
      <c r="D189" s="211" t="s">
        <v>76</v>
      </c>
      <c r="E189" s="212" t="s">
        <v>286</v>
      </c>
      <c r="F189" s="212" t="s">
        <v>287</v>
      </c>
      <c r="G189" s="210"/>
      <c r="H189" s="210"/>
      <c r="I189" s="210"/>
      <c r="J189" s="213">
        <f>BK189</f>
        <v>0</v>
      </c>
      <c r="K189" s="210"/>
      <c r="L189" s="115"/>
      <c r="M189" s="118"/>
      <c r="P189" s="119">
        <f>SUM(P190:P193)</f>
        <v>15.827500000000001</v>
      </c>
      <c r="R189" s="119">
        <f>SUM(R190:R193)</f>
        <v>0</v>
      </c>
      <c r="T189" s="120">
        <f>SUM(T190:T193)</f>
        <v>0.17931</v>
      </c>
      <c r="AR189" s="116" t="s">
        <v>108</v>
      </c>
      <c r="AT189" s="121" t="s">
        <v>76</v>
      </c>
      <c r="AU189" s="121" t="s">
        <v>85</v>
      </c>
      <c r="AY189" s="116" t="s">
        <v>146</v>
      </c>
      <c r="BK189" s="122">
        <f>SUM(BK190:BK193)</f>
        <v>0</v>
      </c>
    </row>
    <row r="190" spans="2:65" s="1" customFormat="1" ht="16.5" customHeight="1">
      <c r="B190" s="124"/>
      <c r="C190" s="205" t="s">
        <v>288</v>
      </c>
      <c r="D190" s="206" t="s">
        <v>149</v>
      </c>
      <c r="E190" s="207" t="s">
        <v>289</v>
      </c>
      <c r="F190" s="204" t="s">
        <v>290</v>
      </c>
      <c r="G190" s="208" t="s">
        <v>160</v>
      </c>
      <c r="H190" s="209">
        <v>53.6</v>
      </c>
      <c r="I190" s="155">
        <v>0</v>
      </c>
      <c r="J190" s="203">
        <f>ROUND(I190*H190,2)</f>
        <v>0</v>
      </c>
      <c r="K190" s="204" t="s">
        <v>153</v>
      </c>
      <c r="L190" s="27"/>
      <c r="M190" s="128" t="s">
        <v>1</v>
      </c>
      <c r="N190" s="129" t="s">
        <v>43</v>
      </c>
      <c r="O190" s="130">
        <v>0.255</v>
      </c>
      <c r="P190" s="130">
        <f>O190*H190</f>
        <v>13.668000000000001</v>
      </c>
      <c r="Q190" s="130">
        <v>0</v>
      </c>
      <c r="R190" s="130">
        <f>Q190*H190</f>
        <v>0</v>
      </c>
      <c r="S190" s="130">
        <v>3.0000000000000001E-3</v>
      </c>
      <c r="T190" s="131">
        <f>S190*H190</f>
        <v>0.1608</v>
      </c>
      <c r="AR190" s="132" t="s">
        <v>207</v>
      </c>
      <c r="AT190" s="132" t="s">
        <v>149</v>
      </c>
      <c r="AU190" s="132" t="s">
        <v>108</v>
      </c>
      <c r="AY190" s="15" t="s">
        <v>146</v>
      </c>
      <c r="BE190" s="133">
        <f>IF(N190="základní",J190,0)</f>
        <v>0</v>
      </c>
      <c r="BF190" s="133">
        <f>IF(N190="snížená",J190,0)</f>
        <v>0</v>
      </c>
      <c r="BG190" s="133">
        <f>IF(N190="zákl. přenesená",J190,0)</f>
        <v>0</v>
      </c>
      <c r="BH190" s="133">
        <f>IF(N190="sníž. přenesená",J190,0)</f>
        <v>0</v>
      </c>
      <c r="BI190" s="133">
        <f>IF(N190="nulová",J190,0)</f>
        <v>0</v>
      </c>
      <c r="BJ190" s="15" t="s">
        <v>108</v>
      </c>
      <c r="BK190" s="133">
        <f>ROUND(I190*H190,2)</f>
        <v>0</v>
      </c>
      <c r="BL190" s="15" t="s">
        <v>207</v>
      </c>
      <c r="BM190" s="132" t="s">
        <v>291</v>
      </c>
    </row>
    <row r="191" spans="2:65" s="12" customFormat="1">
      <c r="B191" s="134"/>
      <c r="C191" s="193"/>
      <c r="D191" s="194" t="s">
        <v>156</v>
      </c>
      <c r="E191" s="195" t="s">
        <v>1</v>
      </c>
      <c r="F191" s="196" t="s">
        <v>292</v>
      </c>
      <c r="G191" s="193"/>
      <c r="H191" s="197">
        <v>53.6</v>
      </c>
      <c r="I191" s="193"/>
      <c r="J191" s="193"/>
      <c r="K191" s="193"/>
      <c r="L191" s="134"/>
      <c r="M191" s="137"/>
      <c r="T191" s="138"/>
      <c r="AT191" s="136" t="s">
        <v>156</v>
      </c>
      <c r="AU191" s="136" t="s">
        <v>108</v>
      </c>
      <c r="AV191" s="12" t="s">
        <v>108</v>
      </c>
      <c r="AW191" s="12" t="s">
        <v>31</v>
      </c>
      <c r="AX191" s="12" t="s">
        <v>85</v>
      </c>
      <c r="AY191" s="136" t="s">
        <v>146</v>
      </c>
    </row>
    <row r="192" spans="2:65" s="1" customFormat="1" ht="16.5" customHeight="1">
      <c r="B192" s="124"/>
      <c r="C192" s="205" t="s">
        <v>293</v>
      </c>
      <c r="D192" s="206" t="s">
        <v>149</v>
      </c>
      <c r="E192" s="207" t="s">
        <v>294</v>
      </c>
      <c r="F192" s="204" t="s">
        <v>295</v>
      </c>
      <c r="G192" s="208" t="s">
        <v>278</v>
      </c>
      <c r="H192" s="209">
        <v>61.7</v>
      </c>
      <c r="I192" s="155">
        <v>0</v>
      </c>
      <c r="J192" s="203">
        <f>ROUND(I192*H192,2)</f>
        <v>0</v>
      </c>
      <c r="K192" s="204" t="s">
        <v>153</v>
      </c>
      <c r="L192" s="27"/>
      <c r="M192" s="128" t="s">
        <v>1</v>
      </c>
      <c r="N192" s="129" t="s">
        <v>43</v>
      </c>
      <c r="O192" s="130">
        <v>3.5000000000000003E-2</v>
      </c>
      <c r="P192" s="130">
        <f>O192*H192</f>
        <v>2.1595000000000004</v>
      </c>
      <c r="Q192" s="130">
        <v>0</v>
      </c>
      <c r="R192" s="130">
        <f>Q192*H192</f>
        <v>0</v>
      </c>
      <c r="S192" s="130">
        <v>2.9999999999999997E-4</v>
      </c>
      <c r="T192" s="131">
        <f>S192*H192</f>
        <v>1.8509999999999999E-2</v>
      </c>
      <c r="AR192" s="132" t="s">
        <v>207</v>
      </c>
      <c r="AT192" s="132" t="s">
        <v>149</v>
      </c>
      <c r="AU192" s="132" t="s">
        <v>108</v>
      </c>
      <c r="AY192" s="15" t="s">
        <v>146</v>
      </c>
      <c r="BE192" s="133">
        <f>IF(N192="základní",J192,0)</f>
        <v>0</v>
      </c>
      <c r="BF192" s="133">
        <f>IF(N192="snížená",J192,0)</f>
        <v>0</v>
      </c>
      <c r="BG192" s="133">
        <f>IF(N192="zákl. přenesená",J192,0)</f>
        <v>0</v>
      </c>
      <c r="BH192" s="133">
        <f>IF(N192="sníž. přenesená",J192,0)</f>
        <v>0</v>
      </c>
      <c r="BI192" s="133">
        <f>IF(N192="nulová",J192,0)</f>
        <v>0</v>
      </c>
      <c r="BJ192" s="15" t="s">
        <v>108</v>
      </c>
      <c r="BK192" s="133">
        <f>ROUND(I192*H192,2)</f>
        <v>0</v>
      </c>
      <c r="BL192" s="15" t="s">
        <v>207</v>
      </c>
      <c r="BM192" s="132" t="s">
        <v>296</v>
      </c>
    </row>
    <row r="193" spans="2:65" s="12" customFormat="1">
      <c r="B193" s="134"/>
      <c r="C193" s="193"/>
      <c r="D193" s="194" t="s">
        <v>156</v>
      </c>
      <c r="E193" s="195" t="s">
        <v>1</v>
      </c>
      <c r="F193" s="196" t="s">
        <v>297</v>
      </c>
      <c r="G193" s="193"/>
      <c r="H193" s="197">
        <v>61.7</v>
      </c>
      <c r="I193" s="193"/>
      <c r="J193" s="193"/>
      <c r="K193" s="193"/>
      <c r="L193" s="134"/>
      <c r="M193" s="137"/>
      <c r="T193" s="138"/>
      <c r="AT193" s="136" t="s">
        <v>156</v>
      </c>
      <c r="AU193" s="136" t="s">
        <v>108</v>
      </c>
      <c r="AV193" s="12" t="s">
        <v>108</v>
      </c>
      <c r="AW193" s="12" t="s">
        <v>31</v>
      </c>
      <c r="AX193" s="12" t="s">
        <v>85</v>
      </c>
      <c r="AY193" s="136" t="s">
        <v>146</v>
      </c>
    </row>
    <row r="194" spans="2:65" s="11" customFormat="1" ht="22.9" customHeight="1">
      <c r="B194" s="115"/>
      <c r="C194" s="210"/>
      <c r="D194" s="211" t="s">
        <v>76</v>
      </c>
      <c r="E194" s="212" t="s">
        <v>298</v>
      </c>
      <c r="F194" s="212" t="s">
        <v>299</v>
      </c>
      <c r="G194" s="210"/>
      <c r="H194" s="210"/>
      <c r="I194" s="210"/>
      <c r="J194" s="213">
        <f>BK194</f>
        <v>0</v>
      </c>
      <c r="K194" s="210"/>
      <c r="L194" s="115"/>
      <c r="M194" s="118"/>
      <c r="P194" s="119">
        <f>SUM(P195:P196)</f>
        <v>2.9952000000000001</v>
      </c>
      <c r="R194" s="119">
        <f>SUM(R195:R196)</f>
        <v>0</v>
      </c>
      <c r="T194" s="120">
        <f>SUM(T195:T196)</f>
        <v>0.42431999999999997</v>
      </c>
      <c r="AR194" s="116" t="s">
        <v>108</v>
      </c>
      <c r="AT194" s="121" t="s">
        <v>76</v>
      </c>
      <c r="AU194" s="121" t="s">
        <v>85</v>
      </c>
      <c r="AY194" s="116" t="s">
        <v>146</v>
      </c>
      <c r="BK194" s="122">
        <f>SUM(BK195:BK196)</f>
        <v>0</v>
      </c>
    </row>
    <row r="195" spans="2:65" s="1" customFormat="1" ht="16.5" customHeight="1">
      <c r="B195" s="124"/>
      <c r="C195" s="205" t="s">
        <v>300</v>
      </c>
      <c r="D195" s="206" t="s">
        <v>149</v>
      </c>
      <c r="E195" s="207" t="s">
        <v>301</v>
      </c>
      <c r="F195" s="204" t="s">
        <v>302</v>
      </c>
      <c r="G195" s="208" t="s">
        <v>160</v>
      </c>
      <c r="H195" s="209">
        <v>15.6</v>
      </c>
      <c r="I195" s="155">
        <v>0</v>
      </c>
      <c r="J195" s="203">
        <f>ROUND(I195*H195,2)</f>
        <v>0</v>
      </c>
      <c r="K195" s="204" t="s">
        <v>153</v>
      </c>
      <c r="L195" s="27"/>
      <c r="M195" s="128" t="s">
        <v>1</v>
      </c>
      <c r="N195" s="129" t="s">
        <v>43</v>
      </c>
      <c r="O195" s="130">
        <v>0.192</v>
      </c>
      <c r="P195" s="130">
        <f>O195*H195</f>
        <v>2.9952000000000001</v>
      </c>
      <c r="Q195" s="130">
        <v>0</v>
      </c>
      <c r="R195" s="130">
        <f>Q195*H195</f>
        <v>0</v>
      </c>
      <c r="S195" s="130">
        <v>2.7199999999999998E-2</v>
      </c>
      <c r="T195" s="131">
        <f>S195*H195</f>
        <v>0.42431999999999997</v>
      </c>
      <c r="AR195" s="132" t="s">
        <v>207</v>
      </c>
      <c r="AT195" s="132" t="s">
        <v>149</v>
      </c>
      <c r="AU195" s="132" t="s">
        <v>108</v>
      </c>
      <c r="AY195" s="15" t="s">
        <v>146</v>
      </c>
      <c r="BE195" s="133">
        <f>IF(N195="základní",J195,0)</f>
        <v>0</v>
      </c>
      <c r="BF195" s="133">
        <f>IF(N195="snížená",J195,0)</f>
        <v>0</v>
      </c>
      <c r="BG195" s="133">
        <f>IF(N195="zákl. přenesená",J195,0)</f>
        <v>0</v>
      </c>
      <c r="BH195" s="133">
        <f>IF(N195="sníž. přenesená",J195,0)</f>
        <v>0</v>
      </c>
      <c r="BI195" s="133">
        <f>IF(N195="nulová",J195,0)</f>
        <v>0</v>
      </c>
      <c r="BJ195" s="15" t="s">
        <v>108</v>
      </c>
      <c r="BK195" s="133">
        <f>ROUND(I195*H195,2)</f>
        <v>0</v>
      </c>
      <c r="BL195" s="15" t="s">
        <v>207</v>
      </c>
      <c r="BM195" s="132" t="s">
        <v>303</v>
      </c>
    </row>
    <row r="196" spans="2:65" s="12" customFormat="1">
      <c r="B196" s="134"/>
      <c r="C196" s="193"/>
      <c r="D196" s="194" t="s">
        <v>156</v>
      </c>
      <c r="E196" s="195" t="s">
        <v>1</v>
      </c>
      <c r="F196" s="196" t="s">
        <v>304</v>
      </c>
      <c r="G196" s="193"/>
      <c r="H196" s="197">
        <v>15.6</v>
      </c>
      <c r="I196" s="193"/>
      <c r="J196" s="193"/>
      <c r="K196" s="193"/>
      <c r="L196" s="134"/>
      <c r="M196" s="137"/>
      <c r="T196" s="138"/>
      <c r="AT196" s="136" t="s">
        <v>156</v>
      </c>
      <c r="AU196" s="136" t="s">
        <v>108</v>
      </c>
      <c r="AV196" s="12" t="s">
        <v>108</v>
      </c>
      <c r="AW196" s="12" t="s">
        <v>31</v>
      </c>
      <c r="AX196" s="12" t="s">
        <v>85</v>
      </c>
      <c r="AY196" s="136" t="s">
        <v>146</v>
      </c>
    </row>
    <row r="197" spans="2:65" s="11" customFormat="1" ht="22.9" customHeight="1">
      <c r="B197" s="115"/>
      <c r="C197" s="210"/>
      <c r="D197" s="211" t="s">
        <v>76</v>
      </c>
      <c r="E197" s="212" t="s">
        <v>305</v>
      </c>
      <c r="F197" s="212" t="s">
        <v>306</v>
      </c>
      <c r="G197" s="210"/>
      <c r="H197" s="210"/>
      <c r="I197" s="210"/>
      <c r="J197" s="213">
        <f>BK197</f>
        <v>0</v>
      </c>
      <c r="K197" s="210"/>
      <c r="L197" s="115"/>
      <c r="M197" s="118"/>
      <c r="P197" s="119">
        <f>SUM(P198:P202)</f>
        <v>17.623100000000001</v>
      </c>
      <c r="R197" s="119">
        <f>SUM(R198:R202)</f>
        <v>0.23815</v>
      </c>
      <c r="T197" s="120">
        <f>SUM(T198:T202)</f>
        <v>7.3826500000000003E-2</v>
      </c>
      <c r="AR197" s="116" t="s">
        <v>108</v>
      </c>
      <c r="AT197" s="121" t="s">
        <v>76</v>
      </c>
      <c r="AU197" s="121" t="s">
        <v>85</v>
      </c>
      <c r="AY197" s="116" t="s">
        <v>146</v>
      </c>
      <c r="BK197" s="122">
        <f>SUM(BK198:BK202)</f>
        <v>0</v>
      </c>
    </row>
    <row r="198" spans="2:65" s="1" customFormat="1" ht="16.5" customHeight="1">
      <c r="B198" s="124"/>
      <c r="C198" s="205" t="s">
        <v>307</v>
      </c>
      <c r="D198" s="206" t="s">
        <v>149</v>
      </c>
      <c r="E198" s="207" t="s">
        <v>308</v>
      </c>
      <c r="F198" s="204" t="s">
        <v>309</v>
      </c>
      <c r="G198" s="208" t="s">
        <v>160</v>
      </c>
      <c r="H198" s="209">
        <v>238.15</v>
      </c>
      <c r="I198" s="155">
        <v>0</v>
      </c>
      <c r="J198" s="203">
        <f>ROUND(I198*H198,2)</f>
        <v>0</v>
      </c>
      <c r="K198" s="204" t="s">
        <v>153</v>
      </c>
      <c r="L198" s="27"/>
      <c r="M198" s="128" t="s">
        <v>1</v>
      </c>
      <c r="N198" s="129" t="s">
        <v>43</v>
      </c>
      <c r="O198" s="130">
        <v>7.3999999999999996E-2</v>
      </c>
      <c r="P198" s="130">
        <f>O198*H198</f>
        <v>17.623100000000001</v>
      </c>
      <c r="Q198" s="130">
        <v>1E-3</v>
      </c>
      <c r="R198" s="130">
        <f>Q198*H198</f>
        <v>0.23815</v>
      </c>
      <c r="S198" s="130">
        <v>3.1E-4</v>
      </c>
      <c r="T198" s="131">
        <f>S198*H198</f>
        <v>7.3826500000000003E-2</v>
      </c>
      <c r="AR198" s="132" t="s">
        <v>207</v>
      </c>
      <c r="AT198" s="132" t="s">
        <v>149</v>
      </c>
      <c r="AU198" s="132" t="s">
        <v>108</v>
      </c>
      <c r="AY198" s="15" t="s">
        <v>146</v>
      </c>
      <c r="BE198" s="133">
        <f>IF(N198="základní",J198,0)</f>
        <v>0</v>
      </c>
      <c r="BF198" s="133">
        <f>IF(N198="snížená",J198,0)</f>
        <v>0</v>
      </c>
      <c r="BG198" s="133">
        <f>IF(N198="zákl. přenesená",J198,0)</f>
        <v>0</v>
      </c>
      <c r="BH198" s="133">
        <f>IF(N198="sníž. přenesená",J198,0)</f>
        <v>0</v>
      </c>
      <c r="BI198" s="133">
        <f>IF(N198="nulová",J198,0)</f>
        <v>0</v>
      </c>
      <c r="BJ198" s="15" t="s">
        <v>108</v>
      </c>
      <c r="BK198" s="133">
        <f>ROUND(I198*H198,2)</f>
        <v>0</v>
      </c>
      <c r="BL198" s="15" t="s">
        <v>207</v>
      </c>
      <c r="BM198" s="132" t="s">
        <v>310</v>
      </c>
    </row>
    <row r="199" spans="2:65" s="12" customFormat="1">
      <c r="B199" s="134"/>
      <c r="C199" s="193"/>
      <c r="D199" s="194" t="s">
        <v>156</v>
      </c>
      <c r="E199" s="195" t="s">
        <v>1</v>
      </c>
      <c r="F199" s="196" t="s">
        <v>311</v>
      </c>
      <c r="G199" s="193"/>
      <c r="H199" s="197">
        <v>241.75</v>
      </c>
      <c r="I199" s="193"/>
      <c r="J199" s="193"/>
      <c r="K199" s="193"/>
      <c r="L199" s="134"/>
      <c r="M199" s="137"/>
      <c r="T199" s="138"/>
      <c r="AT199" s="136" t="s">
        <v>156</v>
      </c>
      <c r="AU199" s="136" t="s">
        <v>108</v>
      </c>
      <c r="AV199" s="12" t="s">
        <v>108</v>
      </c>
      <c r="AW199" s="12" t="s">
        <v>31</v>
      </c>
      <c r="AX199" s="12" t="s">
        <v>77</v>
      </c>
      <c r="AY199" s="136" t="s">
        <v>146</v>
      </c>
    </row>
    <row r="200" spans="2:65" s="12" customFormat="1">
      <c r="B200" s="134"/>
      <c r="C200" s="193"/>
      <c r="D200" s="194" t="s">
        <v>156</v>
      </c>
      <c r="E200" s="195" t="s">
        <v>1</v>
      </c>
      <c r="F200" s="196" t="s">
        <v>177</v>
      </c>
      <c r="G200" s="193"/>
      <c r="H200" s="197">
        <v>9.36</v>
      </c>
      <c r="I200" s="193"/>
      <c r="J200" s="193"/>
      <c r="K200" s="193"/>
      <c r="L200" s="134"/>
      <c r="M200" s="137"/>
      <c r="T200" s="138"/>
      <c r="AT200" s="136" t="s">
        <v>156</v>
      </c>
      <c r="AU200" s="136" t="s">
        <v>108</v>
      </c>
      <c r="AV200" s="12" t="s">
        <v>108</v>
      </c>
      <c r="AW200" s="12" t="s">
        <v>31</v>
      </c>
      <c r="AX200" s="12" t="s">
        <v>77</v>
      </c>
      <c r="AY200" s="136" t="s">
        <v>146</v>
      </c>
    </row>
    <row r="201" spans="2:65" s="12" customFormat="1">
      <c r="B201" s="134"/>
      <c r="C201" s="193"/>
      <c r="D201" s="194" t="s">
        <v>156</v>
      </c>
      <c r="E201" s="195" t="s">
        <v>1</v>
      </c>
      <c r="F201" s="196" t="s">
        <v>178</v>
      </c>
      <c r="G201" s="193"/>
      <c r="H201" s="197">
        <v>-12.96</v>
      </c>
      <c r="I201" s="193"/>
      <c r="J201" s="193"/>
      <c r="K201" s="193"/>
      <c r="L201" s="134"/>
      <c r="M201" s="137"/>
      <c r="T201" s="138"/>
      <c r="AT201" s="136" t="s">
        <v>156</v>
      </c>
      <c r="AU201" s="136" t="s">
        <v>108</v>
      </c>
      <c r="AV201" s="12" t="s">
        <v>108</v>
      </c>
      <c r="AW201" s="12" t="s">
        <v>31</v>
      </c>
      <c r="AX201" s="12" t="s">
        <v>77</v>
      </c>
      <c r="AY201" s="136" t="s">
        <v>146</v>
      </c>
    </row>
    <row r="202" spans="2:65" s="13" customFormat="1">
      <c r="B202" s="139"/>
      <c r="C202" s="198"/>
      <c r="D202" s="194" t="s">
        <v>156</v>
      </c>
      <c r="E202" s="199" t="s">
        <v>1</v>
      </c>
      <c r="F202" s="200" t="s">
        <v>179</v>
      </c>
      <c r="G202" s="198"/>
      <c r="H202" s="201">
        <v>238.15</v>
      </c>
      <c r="I202" s="198"/>
      <c r="J202" s="198"/>
      <c r="K202" s="198"/>
      <c r="L202" s="139"/>
      <c r="M202" s="143"/>
      <c r="N202" s="144"/>
      <c r="O202" s="144"/>
      <c r="P202" s="144"/>
      <c r="Q202" s="144"/>
      <c r="R202" s="144"/>
      <c r="S202" s="144"/>
      <c r="T202" s="145"/>
      <c r="AT202" s="140" t="s">
        <v>156</v>
      </c>
      <c r="AU202" s="140" t="s">
        <v>108</v>
      </c>
      <c r="AV202" s="13" t="s">
        <v>154</v>
      </c>
      <c r="AW202" s="13" t="s">
        <v>31</v>
      </c>
      <c r="AX202" s="13" t="s">
        <v>85</v>
      </c>
      <c r="AY202" s="140" t="s">
        <v>146</v>
      </c>
    </row>
    <row r="203" spans="2:65" s="1" customFormat="1" ht="6.95" customHeight="1">
      <c r="B203" s="39"/>
      <c r="C203" s="202"/>
      <c r="D203" s="202"/>
      <c r="E203" s="202"/>
      <c r="F203" s="202"/>
      <c r="G203" s="202"/>
      <c r="H203" s="202"/>
      <c r="I203" s="202"/>
      <c r="J203" s="202"/>
      <c r="K203" s="202"/>
      <c r="L203" s="27"/>
    </row>
  </sheetData>
  <sheetProtection sheet="1" objects="1" scenarios="1" selectLockedCells="1"/>
  <autoFilter ref="C126:K202" xr:uid="{00000000-0009-0000-0000-000001000000}"/>
  <mergeCells count="9">
    <mergeCell ref="E87:H87"/>
    <mergeCell ref="E117:H117"/>
    <mergeCell ref="E119:H119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252"/>
  <sheetViews>
    <sheetView showGridLines="0" topLeftCell="A231" workbookViewId="0">
      <selection activeCell="I243" sqref="I243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56" t="s">
        <v>5</v>
      </c>
      <c r="M2" s="157"/>
      <c r="N2" s="157"/>
      <c r="O2" s="157"/>
      <c r="P2" s="157"/>
      <c r="Q2" s="157"/>
      <c r="R2" s="157"/>
      <c r="S2" s="157"/>
      <c r="T2" s="157"/>
      <c r="U2" s="157"/>
      <c r="V2" s="157"/>
      <c r="AT2" s="15" t="s">
        <v>89</v>
      </c>
    </row>
    <row r="3" spans="2:46" ht="6.95" hidden="1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85</v>
      </c>
    </row>
    <row r="4" spans="2:46" ht="24.95" hidden="1" customHeight="1">
      <c r="B4" s="18"/>
      <c r="D4" s="19" t="s">
        <v>111</v>
      </c>
      <c r="L4" s="18"/>
      <c r="M4" s="83" t="s">
        <v>10</v>
      </c>
      <c r="AT4" s="15" t="s">
        <v>3</v>
      </c>
    </row>
    <row r="5" spans="2:46" ht="6.95" hidden="1" customHeight="1">
      <c r="B5" s="18"/>
      <c r="L5" s="18"/>
    </row>
    <row r="6" spans="2:46" ht="12" hidden="1" customHeight="1">
      <c r="B6" s="18"/>
      <c r="D6" s="24" t="s">
        <v>13</v>
      </c>
      <c r="L6" s="18"/>
    </row>
    <row r="7" spans="2:46" ht="16.5" hidden="1" customHeight="1">
      <c r="B7" s="18"/>
      <c r="E7" s="191" t="str">
        <f>'Rekapitulace zakázky'!K6</f>
        <v>CERMNA-224-BYT-9</v>
      </c>
      <c r="F7" s="192"/>
      <c r="G7" s="192"/>
      <c r="H7" s="192"/>
      <c r="L7" s="18"/>
    </row>
    <row r="8" spans="2:46" s="1" customFormat="1" ht="12" hidden="1" customHeight="1">
      <c r="B8" s="27"/>
      <c r="D8" s="24" t="s">
        <v>112</v>
      </c>
      <c r="L8" s="27"/>
    </row>
    <row r="9" spans="2:46" s="1" customFormat="1" ht="16.5" hidden="1" customHeight="1">
      <c r="B9" s="27"/>
      <c r="E9" s="181" t="s">
        <v>312</v>
      </c>
      <c r="F9" s="190"/>
      <c r="G9" s="190"/>
      <c r="H9" s="190"/>
      <c r="L9" s="27"/>
    </row>
    <row r="10" spans="2:46" s="1" customFormat="1" hidden="1">
      <c r="B10" s="27"/>
      <c r="L10" s="27"/>
    </row>
    <row r="11" spans="2:46" s="1" customFormat="1" ht="12" hidden="1" customHeight="1">
      <c r="B11" s="27"/>
      <c r="D11" s="24" t="s">
        <v>15</v>
      </c>
      <c r="F11" s="22" t="s">
        <v>16</v>
      </c>
      <c r="I11" s="24" t="s">
        <v>17</v>
      </c>
      <c r="J11" s="22" t="s">
        <v>1</v>
      </c>
      <c r="L11" s="27"/>
    </row>
    <row r="12" spans="2:46" s="1" customFormat="1" ht="12" hidden="1" customHeight="1">
      <c r="B12" s="27"/>
      <c r="D12" s="24" t="s">
        <v>18</v>
      </c>
      <c r="F12" s="22" t="s">
        <v>19</v>
      </c>
      <c r="I12" s="24" t="s">
        <v>20</v>
      </c>
      <c r="J12" s="47">
        <f>'Rekapitulace zakázky'!AN8</f>
        <v>45673</v>
      </c>
      <c r="L12" s="27"/>
    </row>
    <row r="13" spans="2:46" s="1" customFormat="1" ht="10.9" hidden="1" customHeight="1">
      <c r="B13" s="27"/>
      <c r="L13" s="27"/>
    </row>
    <row r="14" spans="2:46" s="1" customFormat="1" ht="12" hidden="1" customHeight="1">
      <c r="B14" s="27"/>
      <c r="D14" s="24" t="s">
        <v>21</v>
      </c>
      <c r="I14" s="24" t="s">
        <v>22</v>
      </c>
      <c r="J14" s="22" t="s">
        <v>23</v>
      </c>
      <c r="L14" s="27"/>
    </row>
    <row r="15" spans="2:46" s="1" customFormat="1" ht="18" hidden="1" customHeight="1">
      <c r="B15" s="27"/>
      <c r="E15" s="22" t="s">
        <v>24</v>
      </c>
      <c r="I15" s="24" t="s">
        <v>25</v>
      </c>
      <c r="J15" s="22" t="s">
        <v>1</v>
      </c>
      <c r="L15" s="27"/>
    </row>
    <row r="16" spans="2:46" s="1" customFormat="1" ht="6.95" hidden="1" customHeight="1">
      <c r="B16" s="27"/>
      <c r="L16" s="27"/>
    </row>
    <row r="17" spans="2:12" s="1" customFormat="1" ht="12" hidden="1" customHeight="1">
      <c r="B17" s="27"/>
      <c r="D17" s="24" t="s">
        <v>26</v>
      </c>
      <c r="I17" s="24" t="s">
        <v>22</v>
      </c>
      <c r="J17" s="22" t="str">
        <f>'Rekapitulace zakázky'!AN13</f>
        <v/>
      </c>
      <c r="L17" s="27"/>
    </row>
    <row r="18" spans="2:12" s="1" customFormat="1" ht="18" hidden="1" customHeight="1">
      <c r="B18" s="27"/>
      <c r="E18" s="165" t="str">
        <f>'Rekapitulace zakázky'!E14</f>
        <v xml:space="preserve"> </v>
      </c>
      <c r="F18" s="165"/>
      <c r="G18" s="165"/>
      <c r="H18" s="165"/>
      <c r="I18" s="24" t="s">
        <v>25</v>
      </c>
      <c r="J18" s="22" t="str">
        <f>'Rekapitulace zakázky'!AN14</f>
        <v/>
      </c>
      <c r="L18" s="27"/>
    </row>
    <row r="19" spans="2:12" s="1" customFormat="1" ht="6.95" hidden="1" customHeight="1">
      <c r="B19" s="27"/>
      <c r="L19" s="27"/>
    </row>
    <row r="20" spans="2:12" s="1" customFormat="1" ht="12" hidden="1" customHeight="1">
      <c r="B20" s="27"/>
      <c r="D20" s="24" t="s">
        <v>28</v>
      </c>
      <c r="I20" s="24" t="s">
        <v>22</v>
      </c>
      <c r="J20" s="22" t="s">
        <v>29</v>
      </c>
      <c r="L20" s="27"/>
    </row>
    <row r="21" spans="2:12" s="1" customFormat="1" ht="18" hidden="1" customHeight="1">
      <c r="B21" s="27"/>
      <c r="E21" s="22" t="s">
        <v>30</v>
      </c>
      <c r="I21" s="24" t="s">
        <v>25</v>
      </c>
      <c r="J21" s="22" t="s">
        <v>1</v>
      </c>
      <c r="L21" s="27"/>
    </row>
    <row r="22" spans="2:12" s="1" customFormat="1" ht="6.95" hidden="1" customHeight="1">
      <c r="B22" s="27"/>
      <c r="L22" s="27"/>
    </row>
    <row r="23" spans="2:12" s="1" customFormat="1" ht="12" hidden="1" customHeight="1">
      <c r="B23" s="27"/>
      <c r="D23" s="24" t="s">
        <v>32</v>
      </c>
      <c r="I23" s="24" t="s">
        <v>22</v>
      </c>
      <c r="J23" s="22" t="s">
        <v>33</v>
      </c>
      <c r="L23" s="27"/>
    </row>
    <row r="24" spans="2:12" s="1" customFormat="1" ht="18" hidden="1" customHeight="1">
      <c r="B24" s="27"/>
      <c r="E24" s="22" t="s">
        <v>34</v>
      </c>
      <c r="I24" s="24" t="s">
        <v>25</v>
      </c>
      <c r="J24" s="22" t="s">
        <v>1</v>
      </c>
      <c r="L24" s="27"/>
    </row>
    <row r="25" spans="2:12" s="1" customFormat="1" ht="6.95" hidden="1" customHeight="1">
      <c r="B25" s="27"/>
      <c r="L25" s="27"/>
    </row>
    <row r="26" spans="2:12" s="1" customFormat="1" ht="12" hidden="1" customHeight="1">
      <c r="B26" s="27"/>
      <c r="D26" s="24" t="s">
        <v>35</v>
      </c>
      <c r="L26" s="27"/>
    </row>
    <row r="27" spans="2:12" s="7" customFormat="1" ht="23.25" hidden="1" customHeight="1">
      <c r="B27" s="84"/>
      <c r="E27" s="167" t="s">
        <v>114</v>
      </c>
      <c r="F27" s="167"/>
      <c r="G27" s="167"/>
      <c r="H27" s="167"/>
      <c r="L27" s="84"/>
    </row>
    <row r="28" spans="2:12" s="1" customFormat="1" ht="6.95" hidden="1" customHeight="1">
      <c r="B28" s="27"/>
      <c r="L28" s="27"/>
    </row>
    <row r="29" spans="2:12" s="1" customFormat="1" ht="6.95" hidden="1" customHeight="1">
      <c r="B29" s="27"/>
      <c r="D29" s="48"/>
      <c r="E29" s="48"/>
      <c r="F29" s="48"/>
      <c r="G29" s="48"/>
      <c r="H29" s="48"/>
      <c r="I29" s="48"/>
      <c r="J29" s="48"/>
      <c r="K29" s="48"/>
      <c r="L29" s="27"/>
    </row>
    <row r="30" spans="2:12" s="1" customFormat="1" ht="25.35" hidden="1" customHeight="1">
      <c r="B30" s="27"/>
      <c r="D30" s="85" t="s">
        <v>37</v>
      </c>
      <c r="J30" s="61">
        <f>ROUND(J126, 2)</f>
        <v>0</v>
      </c>
      <c r="L30" s="27"/>
    </row>
    <row r="31" spans="2:12" s="1" customFormat="1" ht="6.95" hidden="1" customHeight="1">
      <c r="B31" s="27"/>
      <c r="D31" s="48"/>
      <c r="E31" s="48"/>
      <c r="F31" s="48"/>
      <c r="G31" s="48"/>
      <c r="H31" s="48"/>
      <c r="I31" s="48"/>
      <c r="J31" s="48"/>
      <c r="K31" s="48"/>
      <c r="L31" s="27"/>
    </row>
    <row r="32" spans="2:12" s="1" customFormat="1" ht="14.45" hidden="1" customHeight="1">
      <c r="B32" s="27"/>
      <c r="F32" s="30" t="s">
        <v>39</v>
      </c>
      <c r="I32" s="30" t="s">
        <v>38</v>
      </c>
      <c r="J32" s="30" t="s">
        <v>40</v>
      </c>
      <c r="L32" s="27"/>
    </row>
    <row r="33" spans="2:12" s="1" customFormat="1" ht="14.45" hidden="1" customHeight="1">
      <c r="B33" s="27"/>
      <c r="D33" s="50" t="s">
        <v>41</v>
      </c>
      <c r="E33" s="24" t="s">
        <v>42</v>
      </c>
      <c r="F33" s="86">
        <f>ROUND((SUM(BE126:BE251)),  2)</f>
        <v>0</v>
      </c>
      <c r="I33" s="87">
        <v>0.21</v>
      </c>
      <c r="J33" s="86">
        <f>ROUND(((SUM(BE126:BE251))*I33),  2)</f>
        <v>0</v>
      </c>
      <c r="L33" s="27"/>
    </row>
    <row r="34" spans="2:12" s="1" customFormat="1" ht="14.45" hidden="1" customHeight="1">
      <c r="B34" s="27"/>
      <c r="E34" s="24" t="s">
        <v>43</v>
      </c>
      <c r="F34" s="86">
        <f>ROUND((SUM(BF126:BF251)),  2)</f>
        <v>0</v>
      </c>
      <c r="I34" s="87">
        <v>0.12</v>
      </c>
      <c r="J34" s="86">
        <f>ROUND(((SUM(BF126:BF251))*I34),  2)</f>
        <v>0</v>
      </c>
      <c r="L34" s="27"/>
    </row>
    <row r="35" spans="2:12" s="1" customFormat="1" ht="14.45" hidden="1" customHeight="1">
      <c r="B35" s="27"/>
      <c r="E35" s="24" t="s">
        <v>44</v>
      </c>
      <c r="F35" s="86">
        <f>ROUND((SUM(BG126:BG251)),  2)</f>
        <v>0</v>
      </c>
      <c r="I35" s="87">
        <v>0.21</v>
      </c>
      <c r="J35" s="86">
        <f>0</f>
        <v>0</v>
      </c>
      <c r="L35" s="27"/>
    </row>
    <row r="36" spans="2:12" s="1" customFormat="1" ht="14.45" hidden="1" customHeight="1">
      <c r="B36" s="27"/>
      <c r="E36" s="24" t="s">
        <v>45</v>
      </c>
      <c r="F36" s="86">
        <f>ROUND((SUM(BH126:BH251)),  2)</f>
        <v>0</v>
      </c>
      <c r="I36" s="87">
        <v>0.12</v>
      </c>
      <c r="J36" s="86">
        <f>0</f>
        <v>0</v>
      </c>
      <c r="L36" s="27"/>
    </row>
    <row r="37" spans="2:12" s="1" customFormat="1" ht="14.45" hidden="1" customHeight="1">
      <c r="B37" s="27"/>
      <c r="E37" s="24" t="s">
        <v>46</v>
      </c>
      <c r="F37" s="86">
        <f>ROUND((SUM(BI126:BI251)),  2)</f>
        <v>0</v>
      </c>
      <c r="I37" s="87">
        <v>0</v>
      </c>
      <c r="J37" s="86">
        <f>0</f>
        <v>0</v>
      </c>
      <c r="L37" s="27"/>
    </row>
    <row r="38" spans="2:12" s="1" customFormat="1" ht="6.95" hidden="1" customHeight="1">
      <c r="B38" s="27"/>
      <c r="L38" s="27"/>
    </row>
    <row r="39" spans="2:12" s="1" customFormat="1" ht="25.35" hidden="1" customHeight="1">
      <c r="B39" s="27"/>
      <c r="C39" s="88"/>
      <c r="D39" s="89" t="s">
        <v>47</v>
      </c>
      <c r="E39" s="52"/>
      <c r="F39" s="52"/>
      <c r="G39" s="90" t="s">
        <v>48</v>
      </c>
      <c r="H39" s="91" t="s">
        <v>49</v>
      </c>
      <c r="I39" s="52"/>
      <c r="J39" s="92">
        <f>SUM(J30:J37)</f>
        <v>0</v>
      </c>
      <c r="K39" s="93"/>
      <c r="L39" s="27"/>
    </row>
    <row r="40" spans="2:12" s="1" customFormat="1" ht="14.45" hidden="1" customHeight="1">
      <c r="B40" s="27"/>
      <c r="L40" s="27"/>
    </row>
    <row r="41" spans="2:12" ht="14.45" hidden="1" customHeight="1">
      <c r="B41" s="18"/>
      <c r="L41" s="18"/>
    </row>
    <row r="42" spans="2:12" ht="14.45" hidden="1" customHeight="1">
      <c r="B42" s="18"/>
      <c r="L42" s="18"/>
    </row>
    <row r="43" spans="2:12" ht="14.45" hidden="1" customHeight="1">
      <c r="B43" s="18"/>
      <c r="L43" s="18"/>
    </row>
    <row r="44" spans="2:12" ht="14.45" hidden="1" customHeight="1">
      <c r="B44" s="18"/>
      <c r="L44" s="18"/>
    </row>
    <row r="45" spans="2:12" ht="14.45" hidden="1" customHeight="1">
      <c r="B45" s="18"/>
      <c r="L45" s="18"/>
    </row>
    <row r="46" spans="2:12" ht="14.45" hidden="1" customHeight="1">
      <c r="B46" s="18"/>
      <c r="L46" s="18"/>
    </row>
    <row r="47" spans="2:12" ht="14.45" hidden="1" customHeight="1">
      <c r="B47" s="18"/>
      <c r="L47" s="18"/>
    </row>
    <row r="48" spans="2:12" ht="14.45" hidden="1" customHeight="1">
      <c r="B48" s="18"/>
      <c r="L48" s="18"/>
    </row>
    <row r="49" spans="2:12" ht="14.45" hidden="1" customHeight="1">
      <c r="B49" s="18"/>
      <c r="L49" s="18"/>
    </row>
    <row r="50" spans="2:12" s="1" customFormat="1" ht="14.45" hidden="1" customHeight="1">
      <c r="B50" s="27"/>
      <c r="D50" s="36" t="s">
        <v>50</v>
      </c>
      <c r="E50" s="37"/>
      <c r="F50" s="37"/>
      <c r="G50" s="36" t="s">
        <v>51</v>
      </c>
      <c r="H50" s="37"/>
      <c r="I50" s="37"/>
      <c r="J50" s="37"/>
      <c r="K50" s="37"/>
      <c r="L50" s="27"/>
    </row>
    <row r="51" spans="2:12" hidden="1">
      <c r="B51" s="18"/>
      <c r="L51" s="18"/>
    </row>
    <row r="52" spans="2:12" hidden="1">
      <c r="B52" s="18"/>
      <c r="L52" s="18"/>
    </row>
    <row r="53" spans="2:12" hidden="1">
      <c r="B53" s="18"/>
      <c r="L53" s="18"/>
    </row>
    <row r="54" spans="2:12" hidden="1">
      <c r="B54" s="18"/>
      <c r="L54" s="18"/>
    </row>
    <row r="55" spans="2:12" hidden="1">
      <c r="B55" s="18"/>
      <c r="L55" s="18"/>
    </row>
    <row r="56" spans="2:12" hidden="1">
      <c r="B56" s="18"/>
      <c r="L56" s="18"/>
    </row>
    <row r="57" spans="2:12" hidden="1">
      <c r="B57" s="18"/>
      <c r="L57" s="18"/>
    </row>
    <row r="58" spans="2:12" hidden="1">
      <c r="B58" s="18"/>
      <c r="L58" s="18"/>
    </row>
    <row r="59" spans="2:12" hidden="1">
      <c r="B59" s="18"/>
      <c r="L59" s="18"/>
    </row>
    <row r="60" spans="2:12" hidden="1">
      <c r="B60" s="18"/>
      <c r="L60" s="18"/>
    </row>
    <row r="61" spans="2:12" s="1" customFormat="1" ht="12.75" hidden="1">
      <c r="B61" s="27"/>
      <c r="D61" s="38" t="s">
        <v>52</v>
      </c>
      <c r="E61" s="29"/>
      <c r="F61" s="94" t="s">
        <v>53</v>
      </c>
      <c r="G61" s="38" t="s">
        <v>52</v>
      </c>
      <c r="H61" s="29"/>
      <c r="I61" s="29"/>
      <c r="J61" s="95" t="s">
        <v>53</v>
      </c>
      <c r="K61" s="29"/>
      <c r="L61" s="27"/>
    </row>
    <row r="62" spans="2:12" hidden="1">
      <c r="B62" s="18"/>
      <c r="L62" s="18"/>
    </row>
    <row r="63" spans="2:12" hidden="1">
      <c r="B63" s="18"/>
      <c r="L63" s="18"/>
    </row>
    <row r="64" spans="2:12" hidden="1">
      <c r="B64" s="18"/>
      <c r="L64" s="18"/>
    </row>
    <row r="65" spans="2:12" s="1" customFormat="1" ht="12.75" hidden="1">
      <c r="B65" s="27"/>
      <c r="D65" s="36" t="s">
        <v>54</v>
      </c>
      <c r="E65" s="37"/>
      <c r="F65" s="37"/>
      <c r="G65" s="36" t="s">
        <v>55</v>
      </c>
      <c r="H65" s="37"/>
      <c r="I65" s="37"/>
      <c r="J65" s="37"/>
      <c r="K65" s="37"/>
      <c r="L65" s="27"/>
    </row>
    <row r="66" spans="2:12" hidden="1">
      <c r="B66" s="18"/>
      <c r="L66" s="18"/>
    </row>
    <row r="67" spans="2:12" hidden="1">
      <c r="B67" s="18"/>
      <c r="L67" s="18"/>
    </row>
    <row r="68" spans="2:12" hidden="1">
      <c r="B68" s="18"/>
      <c r="L68" s="18"/>
    </row>
    <row r="69" spans="2:12" hidden="1">
      <c r="B69" s="18"/>
      <c r="L69" s="18"/>
    </row>
    <row r="70" spans="2:12" hidden="1">
      <c r="B70" s="18"/>
      <c r="L70" s="18"/>
    </row>
    <row r="71" spans="2:12" hidden="1">
      <c r="B71" s="18"/>
      <c r="L71" s="18"/>
    </row>
    <row r="72" spans="2:12" hidden="1">
      <c r="B72" s="18"/>
      <c r="L72" s="18"/>
    </row>
    <row r="73" spans="2:12" hidden="1">
      <c r="B73" s="18"/>
      <c r="L73" s="18"/>
    </row>
    <row r="74" spans="2:12" hidden="1">
      <c r="B74" s="18"/>
      <c r="L74" s="18"/>
    </row>
    <row r="75" spans="2:12" hidden="1">
      <c r="B75" s="18"/>
      <c r="L75" s="18"/>
    </row>
    <row r="76" spans="2:12" s="1" customFormat="1" ht="12.75" hidden="1">
      <c r="B76" s="27"/>
      <c r="D76" s="38" t="s">
        <v>52</v>
      </c>
      <c r="E76" s="29"/>
      <c r="F76" s="94" t="s">
        <v>53</v>
      </c>
      <c r="G76" s="38" t="s">
        <v>52</v>
      </c>
      <c r="H76" s="29"/>
      <c r="I76" s="29"/>
      <c r="J76" s="95" t="s">
        <v>53</v>
      </c>
      <c r="K76" s="29"/>
      <c r="L76" s="27"/>
    </row>
    <row r="77" spans="2:12" s="1" customFormat="1" ht="14.45" hidden="1" customHeight="1"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27"/>
    </row>
    <row r="78" spans="2:12" hidden="1"/>
    <row r="79" spans="2:12" hidden="1"/>
    <row r="80" spans="2:12" hidden="1"/>
    <row r="81" spans="2:47" s="1" customFormat="1" ht="6.95" customHeight="1"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27"/>
    </row>
    <row r="82" spans="2:47" s="1" customFormat="1" ht="24.95" customHeight="1">
      <c r="B82" s="27"/>
      <c r="C82" s="19" t="s">
        <v>115</v>
      </c>
      <c r="L82" s="27"/>
    </row>
    <row r="83" spans="2:47" s="1" customFormat="1" ht="6.95" customHeight="1">
      <c r="B83" s="27"/>
      <c r="L83" s="27"/>
    </row>
    <row r="84" spans="2:47" s="1" customFormat="1" ht="12" customHeight="1">
      <c r="B84" s="27"/>
      <c r="C84" s="24" t="s">
        <v>13</v>
      </c>
      <c r="L84" s="27"/>
    </row>
    <row r="85" spans="2:47" s="1" customFormat="1" ht="16.5" customHeight="1">
      <c r="B85" s="27"/>
      <c r="E85" s="191" t="str">
        <f>E7</f>
        <v>CERMNA-224-BYT-9</v>
      </c>
      <c r="F85" s="192"/>
      <c r="G85" s="192"/>
      <c r="H85" s="192"/>
      <c r="L85" s="27"/>
    </row>
    <row r="86" spans="2:47" s="1" customFormat="1" ht="12" customHeight="1">
      <c r="B86" s="27"/>
      <c r="C86" s="24" t="s">
        <v>112</v>
      </c>
      <c r="L86" s="27"/>
    </row>
    <row r="87" spans="2:47" s="1" customFormat="1" ht="16.5" customHeight="1">
      <c r="B87" s="27"/>
      <c r="E87" s="181" t="str">
        <f>E9</f>
        <v>08 - OMÍTKY, OBKLADY, PODLAHY</v>
      </c>
      <c r="F87" s="190"/>
      <c r="G87" s="190"/>
      <c r="H87" s="190"/>
      <c r="L87" s="27"/>
    </row>
    <row r="88" spans="2:47" s="1" customFormat="1" ht="6.95" customHeight="1">
      <c r="B88" s="27"/>
      <c r="L88" s="27"/>
    </row>
    <row r="89" spans="2:47" s="1" customFormat="1" ht="12" customHeight="1">
      <c r="B89" s="27"/>
      <c r="C89" s="24" t="s">
        <v>18</v>
      </c>
      <c r="F89" s="22" t="str">
        <f>F12</f>
        <v>Dolní Čermná 224, okr. Ústí n. Orlicí</v>
      </c>
      <c r="I89" s="24" t="s">
        <v>20</v>
      </c>
      <c r="J89" s="47">
        <f>IF(J12="","",J12)</f>
        <v>45673</v>
      </c>
      <c r="L89" s="27"/>
    </row>
    <row r="90" spans="2:47" s="1" customFormat="1" ht="6.95" customHeight="1">
      <c r="B90" s="27"/>
      <c r="L90" s="27"/>
    </row>
    <row r="91" spans="2:47" s="1" customFormat="1" ht="15.2" customHeight="1">
      <c r="B91" s="27"/>
      <c r="C91" s="24" t="s">
        <v>21</v>
      </c>
      <c r="F91" s="22" t="str">
        <f>E15</f>
        <v>Dětský domov Dolní Čermná</v>
      </c>
      <c r="I91" s="24" t="s">
        <v>28</v>
      </c>
      <c r="J91" s="25" t="str">
        <f>E21</f>
        <v>vs-studio s.r.o.</v>
      </c>
      <c r="L91" s="27"/>
    </row>
    <row r="92" spans="2:47" s="1" customFormat="1" ht="15.2" customHeight="1">
      <c r="B92" s="27"/>
      <c r="C92" s="24" t="s">
        <v>26</v>
      </c>
      <c r="F92" s="22" t="str">
        <f>IF(E18="","",E18)</f>
        <v xml:space="preserve"> </v>
      </c>
      <c r="I92" s="24" t="s">
        <v>32</v>
      </c>
      <c r="J92" s="25" t="str">
        <f>E24</f>
        <v>Jaroslav Klíma</v>
      </c>
      <c r="L92" s="27"/>
    </row>
    <row r="93" spans="2:47" s="1" customFormat="1" ht="10.35" customHeight="1">
      <c r="B93" s="27"/>
      <c r="L93" s="27"/>
    </row>
    <row r="94" spans="2:47" s="1" customFormat="1" ht="29.25" customHeight="1">
      <c r="B94" s="27"/>
      <c r="C94" s="96" t="s">
        <v>116</v>
      </c>
      <c r="D94" s="88"/>
      <c r="E94" s="88"/>
      <c r="F94" s="88"/>
      <c r="G94" s="88"/>
      <c r="H94" s="88"/>
      <c r="I94" s="88"/>
      <c r="J94" s="97" t="s">
        <v>117</v>
      </c>
      <c r="K94" s="88"/>
      <c r="L94" s="27"/>
    </row>
    <row r="95" spans="2:47" s="1" customFormat="1" ht="10.35" customHeight="1">
      <c r="B95" s="27"/>
      <c r="L95" s="27"/>
    </row>
    <row r="96" spans="2:47" s="1" customFormat="1" ht="22.9" customHeight="1">
      <c r="B96" s="27"/>
      <c r="C96" s="98" t="s">
        <v>118</v>
      </c>
      <c r="J96" s="61">
        <f>J126</f>
        <v>0</v>
      </c>
      <c r="L96" s="27"/>
      <c r="AU96" s="15" t="s">
        <v>119</v>
      </c>
    </row>
    <row r="97" spans="2:12" s="8" customFormat="1" ht="24.95" customHeight="1">
      <c r="B97" s="99"/>
      <c r="D97" s="100" t="s">
        <v>120</v>
      </c>
      <c r="E97" s="101"/>
      <c r="F97" s="101"/>
      <c r="G97" s="101"/>
      <c r="H97" s="101"/>
      <c r="I97" s="101"/>
      <c r="J97" s="102">
        <f>J127</f>
        <v>0</v>
      </c>
      <c r="L97" s="99"/>
    </row>
    <row r="98" spans="2:12" s="9" customFormat="1" ht="19.899999999999999" customHeight="1">
      <c r="B98" s="103"/>
      <c r="D98" s="104" t="s">
        <v>313</v>
      </c>
      <c r="E98" s="105"/>
      <c r="F98" s="105"/>
      <c r="G98" s="105"/>
      <c r="H98" s="105"/>
      <c r="I98" s="105"/>
      <c r="J98" s="106">
        <f>J128</f>
        <v>0</v>
      </c>
      <c r="L98" s="103"/>
    </row>
    <row r="99" spans="2:12" s="9" customFormat="1" ht="19.899999999999999" customHeight="1">
      <c r="B99" s="103"/>
      <c r="D99" s="104" t="s">
        <v>121</v>
      </c>
      <c r="E99" s="105"/>
      <c r="F99" s="105"/>
      <c r="G99" s="105"/>
      <c r="H99" s="105"/>
      <c r="I99" s="105"/>
      <c r="J99" s="106">
        <f>J141</f>
        <v>0</v>
      </c>
      <c r="L99" s="103"/>
    </row>
    <row r="100" spans="2:12" s="9" customFormat="1" ht="19.899999999999999" customHeight="1">
      <c r="B100" s="103"/>
      <c r="D100" s="104" t="s">
        <v>314</v>
      </c>
      <c r="E100" s="105"/>
      <c r="F100" s="105"/>
      <c r="G100" s="105"/>
      <c r="H100" s="105"/>
      <c r="I100" s="105"/>
      <c r="J100" s="106">
        <f>J144</f>
        <v>0</v>
      </c>
      <c r="L100" s="103"/>
    </row>
    <row r="101" spans="2:12" s="8" customFormat="1" ht="24.95" customHeight="1">
      <c r="B101" s="99"/>
      <c r="D101" s="100" t="s">
        <v>123</v>
      </c>
      <c r="E101" s="101"/>
      <c r="F101" s="101"/>
      <c r="G101" s="101"/>
      <c r="H101" s="101"/>
      <c r="I101" s="101"/>
      <c r="J101" s="102">
        <f>J147</f>
        <v>0</v>
      </c>
      <c r="L101" s="99"/>
    </row>
    <row r="102" spans="2:12" s="9" customFormat="1" ht="19.899999999999999" customHeight="1">
      <c r="B102" s="103"/>
      <c r="D102" s="104" t="s">
        <v>315</v>
      </c>
      <c r="E102" s="105"/>
      <c r="F102" s="105"/>
      <c r="G102" s="105"/>
      <c r="H102" s="105"/>
      <c r="I102" s="105"/>
      <c r="J102" s="106">
        <f>J148</f>
        <v>0</v>
      </c>
      <c r="L102" s="103"/>
    </row>
    <row r="103" spans="2:12" s="9" customFormat="1" ht="19.899999999999999" customHeight="1">
      <c r="B103" s="103"/>
      <c r="D103" s="104" t="s">
        <v>127</v>
      </c>
      <c r="E103" s="105"/>
      <c r="F103" s="105"/>
      <c r="G103" s="105"/>
      <c r="H103" s="105"/>
      <c r="I103" s="105"/>
      <c r="J103" s="106">
        <f>J151</f>
        <v>0</v>
      </c>
      <c r="L103" s="103"/>
    </row>
    <row r="104" spans="2:12" s="9" customFormat="1" ht="19.899999999999999" customHeight="1">
      <c r="B104" s="103"/>
      <c r="D104" s="104" t="s">
        <v>316</v>
      </c>
      <c r="E104" s="105"/>
      <c r="F104" s="105"/>
      <c r="G104" s="105"/>
      <c r="H104" s="105"/>
      <c r="I104" s="105"/>
      <c r="J104" s="106">
        <f>J180</f>
        <v>0</v>
      </c>
      <c r="L104" s="103"/>
    </row>
    <row r="105" spans="2:12" s="9" customFormat="1" ht="19.899999999999999" customHeight="1">
      <c r="B105" s="103"/>
      <c r="D105" s="104" t="s">
        <v>129</v>
      </c>
      <c r="E105" s="105"/>
      <c r="F105" s="105"/>
      <c r="G105" s="105"/>
      <c r="H105" s="105"/>
      <c r="I105" s="105"/>
      <c r="J105" s="106">
        <f>J203</f>
        <v>0</v>
      </c>
      <c r="L105" s="103"/>
    </row>
    <row r="106" spans="2:12" s="9" customFormat="1" ht="19.899999999999999" customHeight="1">
      <c r="B106" s="103"/>
      <c r="D106" s="104" t="s">
        <v>130</v>
      </c>
      <c r="E106" s="105"/>
      <c r="F106" s="105"/>
      <c r="G106" s="105"/>
      <c r="H106" s="105"/>
      <c r="I106" s="105"/>
      <c r="J106" s="106">
        <f>J232</f>
        <v>0</v>
      </c>
      <c r="L106" s="103"/>
    </row>
    <row r="107" spans="2:12" s="1" customFormat="1" ht="21.75" customHeight="1">
      <c r="B107" s="27"/>
      <c r="L107" s="27"/>
    </row>
    <row r="108" spans="2:12" s="1" customFormat="1" ht="6.95" customHeight="1">
      <c r="B108" s="39"/>
      <c r="C108" s="40"/>
      <c r="D108" s="40"/>
      <c r="E108" s="40"/>
      <c r="F108" s="40"/>
      <c r="G108" s="40"/>
      <c r="H108" s="40"/>
      <c r="I108" s="40"/>
      <c r="J108" s="40"/>
      <c r="K108" s="40"/>
      <c r="L108" s="27"/>
    </row>
    <row r="112" spans="2:12" s="1" customFormat="1" ht="6.95" customHeight="1">
      <c r="B112" s="41"/>
      <c r="C112" s="42"/>
      <c r="D112" s="42"/>
      <c r="E112" s="42"/>
      <c r="F112" s="42"/>
      <c r="G112" s="42"/>
      <c r="H112" s="42"/>
      <c r="I112" s="42"/>
      <c r="J112" s="42"/>
      <c r="K112" s="42"/>
      <c r="L112" s="27"/>
    </row>
    <row r="113" spans="2:63" s="1" customFormat="1" ht="24.95" customHeight="1">
      <c r="B113" s="27"/>
      <c r="C113" s="19" t="s">
        <v>131</v>
      </c>
      <c r="L113" s="27"/>
    </row>
    <row r="114" spans="2:63" s="1" customFormat="1" ht="6.95" customHeight="1">
      <c r="B114" s="27"/>
      <c r="L114" s="27"/>
    </row>
    <row r="115" spans="2:63" s="1" customFormat="1" ht="12" customHeight="1">
      <c r="B115" s="27"/>
      <c r="C115" s="24" t="s">
        <v>13</v>
      </c>
      <c r="L115" s="27"/>
    </row>
    <row r="116" spans="2:63" s="1" customFormat="1" ht="16.5" customHeight="1">
      <c r="B116" s="27"/>
      <c r="E116" s="191" t="str">
        <f>E7</f>
        <v>CERMNA-224-BYT-9</v>
      </c>
      <c r="F116" s="192"/>
      <c r="G116" s="192"/>
      <c r="H116" s="192"/>
      <c r="L116" s="27"/>
    </row>
    <row r="117" spans="2:63" s="1" customFormat="1" ht="12" customHeight="1">
      <c r="B117" s="27"/>
      <c r="C117" s="24" t="s">
        <v>112</v>
      </c>
      <c r="L117" s="27"/>
    </row>
    <row r="118" spans="2:63" s="1" customFormat="1" ht="16.5" customHeight="1">
      <c r="B118" s="27"/>
      <c r="E118" s="181" t="str">
        <f>E9</f>
        <v>08 - OMÍTKY, OBKLADY, PODLAHY</v>
      </c>
      <c r="F118" s="190"/>
      <c r="G118" s="190"/>
      <c r="H118" s="190"/>
      <c r="L118" s="27"/>
    </row>
    <row r="119" spans="2:63" s="1" customFormat="1" ht="6.95" customHeight="1">
      <c r="B119" s="27"/>
      <c r="L119" s="27"/>
    </row>
    <row r="120" spans="2:63" s="1" customFormat="1" ht="12" customHeight="1">
      <c r="B120" s="27"/>
      <c r="C120" s="24" t="s">
        <v>18</v>
      </c>
      <c r="F120" s="22" t="str">
        <f>F12</f>
        <v>Dolní Čermná 224, okr. Ústí n. Orlicí</v>
      </c>
      <c r="I120" s="24" t="s">
        <v>20</v>
      </c>
      <c r="J120" s="47">
        <f>IF(J12="","",J12)</f>
        <v>45673</v>
      </c>
      <c r="L120" s="27"/>
    </row>
    <row r="121" spans="2:63" s="1" customFormat="1" ht="6.95" customHeight="1">
      <c r="B121" s="27"/>
      <c r="L121" s="27"/>
    </row>
    <row r="122" spans="2:63" s="1" customFormat="1" ht="15.2" customHeight="1">
      <c r="B122" s="27"/>
      <c r="C122" s="24" t="s">
        <v>21</v>
      </c>
      <c r="F122" s="22" t="str">
        <f>E15</f>
        <v>Dětský domov Dolní Čermná</v>
      </c>
      <c r="I122" s="24" t="s">
        <v>28</v>
      </c>
      <c r="J122" s="25" t="str">
        <f>E21</f>
        <v>vs-studio s.r.o.</v>
      </c>
      <c r="L122" s="27"/>
    </row>
    <row r="123" spans="2:63" s="1" customFormat="1" ht="15.2" customHeight="1">
      <c r="B123" s="27"/>
      <c r="C123" s="24" t="s">
        <v>26</v>
      </c>
      <c r="F123" s="22" t="str">
        <f>IF(E18="","",E18)</f>
        <v xml:space="preserve"> </v>
      </c>
      <c r="I123" s="24" t="s">
        <v>32</v>
      </c>
      <c r="J123" s="25" t="str">
        <f>E24</f>
        <v>Jaroslav Klíma</v>
      </c>
      <c r="L123" s="27"/>
    </row>
    <row r="124" spans="2:63" s="1" customFormat="1" ht="10.35" customHeight="1">
      <c r="B124" s="27"/>
      <c r="L124" s="27"/>
    </row>
    <row r="125" spans="2:63" s="10" customFormat="1" ht="29.25" customHeight="1">
      <c r="B125" s="107"/>
      <c r="C125" s="108" t="s">
        <v>132</v>
      </c>
      <c r="D125" s="109" t="s">
        <v>62</v>
      </c>
      <c r="E125" s="109" t="s">
        <v>58</v>
      </c>
      <c r="F125" s="109" t="s">
        <v>59</v>
      </c>
      <c r="G125" s="109" t="s">
        <v>133</v>
      </c>
      <c r="H125" s="109" t="s">
        <v>134</v>
      </c>
      <c r="I125" s="109" t="s">
        <v>135</v>
      </c>
      <c r="J125" s="109" t="s">
        <v>117</v>
      </c>
      <c r="K125" s="110" t="s">
        <v>136</v>
      </c>
      <c r="L125" s="107"/>
      <c r="M125" s="54" t="s">
        <v>1</v>
      </c>
      <c r="N125" s="55" t="s">
        <v>41</v>
      </c>
      <c r="O125" s="55" t="s">
        <v>137</v>
      </c>
      <c r="P125" s="55" t="s">
        <v>138</v>
      </c>
      <c r="Q125" s="55" t="s">
        <v>139</v>
      </c>
      <c r="R125" s="55" t="s">
        <v>140</v>
      </c>
      <c r="S125" s="55" t="s">
        <v>141</v>
      </c>
      <c r="T125" s="56" t="s">
        <v>142</v>
      </c>
    </row>
    <row r="126" spans="2:63" s="1" customFormat="1" ht="22.9" customHeight="1">
      <c r="B126" s="27"/>
      <c r="C126" s="59" t="s">
        <v>143</v>
      </c>
      <c r="J126" s="111">
        <f>BK126</f>
        <v>0</v>
      </c>
      <c r="L126" s="27"/>
      <c r="M126" s="57"/>
      <c r="N126" s="48"/>
      <c r="O126" s="48"/>
      <c r="P126" s="112">
        <f>P127+P147</f>
        <v>375.09832</v>
      </c>
      <c r="Q126" s="48"/>
      <c r="R126" s="112">
        <f>R127+R147</f>
        <v>8.1558899</v>
      </c>
      <c r="S126" s="48"/>
      <c r="T126" s="113">
        <f>T127+T147</f>
        <v>3.3E-3</v>
      </c>
      <c r="AT126" s="15" t="s">
        <v>76</v>
      </c>
      <c r="AU126" s="15" t="s">
        <v>119</v>
      </c>
      <c r="BK126" s="114">
        <f>BK127+BK147</f>
        <v>0</v>
      </c>
    </row>
    <row r="127" spans="2:63" s="11" customFormat="1" ht="25.9" customHeight="1">
      <c r="B127" s="227"/>
      <c r="C127" s="210"/>
      <c r="D127" s="211" t="s">
        <v>76</v>
      </c>
      <c r="E127" s="214" t="s">
        <v>144</v>
      </c>
      <c r="F127" s="214" t="s">
        <v>145</v>
      </c>
      <c r="G127" s="210"/>
      <c r="H127" s="210"/>
      <c r="I127" s="210"/>
      <c r="J127" s="215">
        <f>BK127</f>
        <v>0</v>
      </c>
      <c r="K127" s="210"/>
      <c r="L127" s="115"/>
      <c r="M127" s="118"/>
      <c r="P127" s="119">
        <f>P128+P141+P144</f>
        <v>209.51741999999999</v>
      </c>
      <c r="R127" s="119">
        <f>R128+R141+R144</f>
        <v>6.2928197999999993</v>
      </c>
      <c r="T127" s="120">
        <f>T128+T141+T144</f>
        <v>0</v>
      </c>
      <c r="AR127" s="116" t="s">
        <v>85</v>
      </c>
      <c r="AT127" s="121" t="s">
        <v>76</v>
      </c>
      <c r="AU127" s="121" t="s">
        <v>77</v>
      </c>
      <c r="AY127" s="116" t="s">
        <v>146</v>
      </c>
      <c r="BK127" s="122">
        <f>BK128+BK141+BK144</f>
        <v>0</v>
      </c>
    </row>
    <row r="128" spans="2:63" s="11" customFormat="1" ht="22.9" customHeight="1">
      <c r="B128" s="227"/>
      <c r="C128" s="210"/>
      <c r="D128" s="211" t="s">
        <v>76</v>
      </c>
      <c r="E128" s="212" t="s">
        <v>182</v>
      </c>
      <c r="F128" s="212" t="s">
        <v>317</v>
      </c>
      <c r="G128" s="210"/>
      <c r="H128" s="210"/>
      <c r="I128" s="210"/>
      <c r="J128" s="213">
        <f>BK128</f>
        <v>0</v>
      </c>
      <c r="K128" s="210"/>
      <c r="L128" s="115"/>
      <c r="M128" s="118"/>
      <c r="P128" s="119">
        <f>SUM(P129:P140)</f>
        <v>157.25641999999999</v>
      </c>
      <c r="R128" s="119">
        <f>SUM(R129:R140)</f>
        <v>6.2680157999999997</v>
      </c>
      <c r="T128" s="120">
        <f>SUM(T129:T140)</f>
        <v>0</v>
      </c>
      <c r="AR128" s="116" t="s">
        <v>85</v>
      </c>
      <c r="AT128" s="121" t="s">
        <v>76</v>
      </c>
      <c r="AU128" s="121" t="s">
        <v>85</v>
      </c>
      <c r="AY128" s="116" t="s">
        <v>146</v>
      </c>
      <c r="BK128" s="122">
        <f>SUM(BK129:BK140)</f>
        <v>0</v>
      </c>
    </row>
    <row r="129" spans="2:65" s="1" customFormat="1" ht="24.2" customHeight="1">
      <c r="B129" s="219"/>
      <c r="C129" s="205" t="s">
        <v>85</v>
      </c>
      <c r="D129" s="206" t="s">
        <v>149</v>
      </c>
      <c r="E129" s="207" t="s">
        <v>318</v>
      </c>
      <c r="F129" s="204" t="s">
        <v>319</v>
      </c>
      <c r="G129" s="208" t="s">
        <v>160</v>
      </c>
      <c r="H129" s="209">
        <v>63.6</v>
      </c>
      <c r="I129" s="155">
        <v>0</v>
      </c>
      <c r="J129" s="203">
        <f>ROUND(I129*H129,2)</f>
        <v>0</v>
      </c>
      <c r="K129" s="204" t="s">
        <v>153</v>
      </c>
      <c r="L129" s="27"/>
      <c r="M129" s="128" t="s">
        <v>1</v>
      </c>
      <c r="N129" s="129" t="s">
        <v>43</v>
      </c>
      <c r="O129" s="130">
        <v>0.71599999999999997</v>
      </c>
      <c r="P129" s="130">
        <f>O129*H129</f>
        <v>45.537599999999998</v>
      </c>
      <c r="Q129" s="130">
        <v>2.1899999999999999E-2</v>
      </c>
      <c r="R129" s="130">
        <f>Q129*H129</f>
        <v>1.3928400000000001</v>
      </c>
      <c r="S129" s="130">
        <v>0</v>
      </c>
      <c r="T129" s="131">
        <f>S129*H129</f>
        <v>0</v>
      </c>
      <c r="AR129" s="132" t="s">
        <v>154</v>
      </c>
      <c r="AT129" s="132" t="s">
        <v>149</v>
      </c>
      <c r="AU129" s="132" t="s">
        <v>108</v>
      </c>
      <c r="AY129" s="15" t="s">
        <v>146</v>
      </c>
      <c r="BE129" s="133">
        <f>IF(N129="základní",J129,0)</f>
        <v>0</v>
      </c>
      <c r="BF129" s="133">
        <f>IF(N129="snížená",J129,0)</f>
        <v>0</v>
      </c>
      <c r="BG129" s="133">
        <f>IF(N129="zákl. přenesená",J129,0)</f>
        <v>0</v>
      </c>
      <c r="BH129" s="133">
        <f>IF(N129="sníž. přenesená",J129,0)</f>
        <v>0</v>
      </c>
      <c r="BI129" s="133">
        <f>IF(N129="nulová",J129,0)</f>
        <v>0</v>
      </c>
      <c r="BJ129" s="15" t="s">
        <v>108</v>
      </c>
      <c r="BK129" s="133">
        <f>ROUND(I129*H129,2)</f>
        <v>0</v>
      </c>
      <c r="BL129" s="15" t="s">
        <v>154</v>
      </c>
      <c r="BM129" s="132" t="s">
        <v>320</v>
      </c>
    </row>
    <row r="130" spans="2:65" s="12" customFormat="1">
      <c r="B130" s="216"/>
      <c r="C130" s="193"/>
      <c r="D130" s="194" t="s">
        <v>156</v>
      </c>
      <c r="E130" s="195" t="s">
        <v>1</v>
      </c>
      <c r="F130" s="196" t="s">
        <v>171</v>
      </c>
      <c r="G130" s="193"/>
      <c r="H130" s="197">
        <v>63.6</v>
      </c>
      <c r="I130" s="193"/>
      <c r="J130" s="193"/>
      <c r="K130" s="193"/>
      <c r="L130" s="134"/>
      <c r="M130" s="137"/>
      <c r="T130" s="138"/>
      <c r="AT130" s="136" t="s">
        <v>156</v>
      </c>
      <c r="AU130" s="136" t="s">
        <v>108</v>
      </c>
      <c r="AV130" s="12" t="s">
        <v>108</v>
      </c>
      <c r="AW130" s="12" t="s">
        <v>31</v>
      </c>
      <c r="AX130" s="12" t="s">
        <v>85</v>
      </c>
      <c r="AY130" s="136" t="s">
        <v>146</v>
      </c>
    </row>
    <row r="131" spans="2:65" s="1" customFormat="1" ht="16.5" customHeight="1">
      <c r="B131" s="219"/>
      <c r="C131" s="205" t="s">
        <v>108</v>
      </c>
      <c r="D131" s="206" t="s">
        <v>149</v>
      </c>
      <c r="E131" s="207" t="s">
        <v>321</v>
      </c>
      <c r="F131" s="204" t="s">
        <v>322</v>
      </c>
      <c r="G131" s="208" t="s">
        <v>160</v>
      </c>
      <c r="H131" s="209">
        <v>9.36</v>
      </c>
      <c r="I131" s="155">
        <v>0</v>
      </c>
      <c r="J131" s="203">
        <f>ROUND(I131*H131,2)</f>
        <v>0</v>
      </c>
      <c r="K131" s="204" t="s">
        <v>153</v>
      </c>
      <c r="L131" s="27"/>
      <c r="M131" s="128" t="s">
        <v>1</v>
      </c>
      <c r="N131" s="129" t="s">
        <v>43</v>
      </c>
      <c r="O131" s="130">
        <v>1.355</v>
      </c>
      <c r="P131" s="130">
        <f>O131*H131</f>
        <v>12.682799999999999</v>
      </c>
      <c r="Q131" s="130">
        <v>3.4680000000000002E-2</v>
      </c>
      <c r="R131" s="130">
        <f>Q131*H131</f>
        <v>0.32460480000000003</v>
      </c>
      <c r="S131" s="130">
        <v>0</v>
      </c>
      <c r="T131" s="131">
        <f>S131*H131</f>
        <v>0</v>
      </c>
      <c r="AR131" s="132" t="s">
        <v>154</v>
      </c>
      <c r="AT131" s="132" t="s">
        <v>149</v>
      </c>
      <c r="AU131" s="132" t="s">
        <v>108</v>
      </c>
      <c r="AY131" s="15" t="s">
        <v>146</v>
      </c>
      <c r="BE131" s="133">
        <f>IF(N131="základní",J131,0)</f>
        <v>0</v>
      </c>
      <c r="BF131" s="133">
        <f>IF(N131="snížená",J131,0)</f>
        <v>0</v>
      </c>
      <c r="BG131" s="133">
        <f>IF(N131="zákl. přenesená",J131,0)</f>
        <v>0</v>
      </c>
      <c r="BH131" s="133">
        <f>IF(N131="sníž. přenesená",J131,0)</f>
        <v>0</v>
      </c>
      <c r="BI131" s="133">
        <f>IF(N131="nulová",J131,0)</f>
        <v>0</v>
      </c>
      <c r="BJ131" s="15" t="s">
        <v>108</v>
      </c>
      <c r="BK131" s="133">
        <f>ROUND(I131*H131,2)</f>
        <v>0</v>
      </c>
      <c r="BL131" s="15" t="s">
        <v>154</v>
      </c>
      <c r="BM131" s="132" t="s">
        <v>323</v>
      </c>
    </row>
    <row r="132" spans="2:65" s="12" customFormat="1">
      <c r="B132" s="216"/>
      <c r="C132" s="193"/>
      <c r="D132" s="194" t="s">
        <v>156</v>
      </c>
      <c r="E132" s="195" t="s">
        <v>1</v>
      </c>
      <c r="F132" s="196" t="s">
        <v>177</v>
      </c>
      <c r="G132" s="193"/>
      <c r="H132" s="197">
        <v>9.36</v>
      </c>
      <c r="I132" s="193"/>
      <c r="J132" s="193"/>
      <c r="K132" s="193"/>
      <c r="L132" s="134"/>
      <c r="M132" s="137"/>
      <c r="T132" s="138"/>
      <c r="AT132" s="136" t="s">
        <v>156</v>
      </c>
      <c r="AU132" s="136" t="s">
        <v>108</v>
      </c>
      <c r="AV132" s="12" t="s">
        <v>108</v>
      </c>
      <c r="AW132" s="12" t="s">
        <v>31</v>
      </c>
      <c r="AX132" s="12" t="s">
        <v>85</v>
      </c>
      <c r="AY132" s="136" t="s">
        <v>146</v>
      </c>
    </row>
    <row r="133" spans="2:65" s="1" customFormat="1" ht="21.75" customHeight="1">
      <c r="B133" s="219"/>
      <c r="C133" s="205" t="s">
        <v>163</v>
      </c>
      <c r="D133" s="206" t="s">
        <v>149</v>
      </c>
      <c r="E133" s="207" t="s">
        <v>324</v>
      </c>
      <c r="F133" s="204" t="s">
        <v>325</v>
      </c>
      <c r="G133" s="208" t="s">
        <v>160</v>
      </c>
      <c r="H133" s="209">
        <v>21</v>
      </c>
      <c r="I133" s="155">
        <v>0</v>
      </c>
      <c r="J133" s="203">
        <f>ROUND(I133*H133,2)</f>
        <v>0</v>
      </c>
      <c r="K133" s="204" t="s">
        <v>153</v>
      </c>
      <c r="L133" s="27"/>
      <c r="M133" s="128" t="s">
        <v>1</v>
      </c>
      <c r="N133" s="129" t="s">
        <v>43</v>
      </c>
      <c r="O133" s="130">
        <v>0.27</v>
      </c>
      <c r="P133" s="130">
        <f>O133*H133</f>
        <v>5.67</v>
      </c>
      <c r="Q133" s="130">
        <v>1.6299999999999999E-2</v>
      </c>
      <c r="R133" s="130">
        <f>Q133*H133</f>
        <v>0.34229999999999999</v>
      </c>
      <c r="S133" s="130">
        <v>0</v>
      </c>
      <c r="T133" s="131">
        <f>S133*H133</f>
        <v>0</v>
      </c>
      <c r="AR133" s="132" t="s">
        <v>154</v>
      </c>
      <c r="AT133" s="132" t="s">
        <v>149</v>
      </c>
      <c r="AU133" s="132" t="s">
        <v>108</v>
      </c>
      <c r="AY133" s="15" t="s">
        <v>146</v>
      </c>
      <c r="BE133" s="133">
        <f>IF(N133="základní",J133,0)</f>
        <v>0</v>
      </c>
      <c r="BF133" s="133">
        <f>IF(N133="snížená",J133,0)</f>
        <v>0</v>
      </c>
      <c r="BG133" s="133">
        <f>IF(N133="zákl. přenesená",J133,0)</f>
        <v>0</v>
      </c>
      <c r="BH133" s="133">
        <f>IF(N133="sníž. přenesená",J133,0)</f>
        <v>0</v>
      </c>
      <c r="BI133" s="133">
        <f>IF(N133="nulová",J133,0)</f>
        <v>0</v>
      </c>
      <c r="BJ133" s="15" t="s">
        <v>108</v>
      </c>
      <c r="BK133" s="133">
        <f>ROUND(I133*H133,2)</f>
        <v>0</v>
      </c>
      <c r="BL133" s="15" t="s">
        <v>154</v>
      </c>
      <c r="BM133" s="132" t="s">
        <v>326</v>
      </c>
    </row>
    <row r="134" spans="2:65" s="12" customFormat="1">
      <c r="B134" s="216"/>
      <c r="C134" s="193"/>
      <c r="D134" s="194" t="s">
        <v>156</v>
      </c>
      <c r="E134" s="195" t="s">
        <v>1</v>
      </c>
      <c r="F134" s="196" t="s">
        <v>327</v>
      </c>
      <c r="G134" s="193"/>
      <c r="H134" s="197">
        <v>21</v>
      </c>
      <c r="I134" s="193"/>
      <c r="J134" s="193"/>
      <c r="K134" s="193"/>
      <c r="L134" s="134"/>
      <c r="M134" s="137"/>
      <c r="T134" s="138"/>
      <c r="AT134" s="136" t="s">
        <v>156</v>
      </c>
      <c r="AU134" s="136" t="s">
        <v>108</v>
      </c>
      <c r="AV134" s="12" t="s">
        <v>108</v>
      </c>
      <c r="AW134" s="12" t="s">
        <v>31</v>
      </c>
      <c r="AX134" s="12" t="s">
        <v>85</v>
      </c>
      <c r="AY134" s="136" t="s">
        <v>146</v>
      </c>
    </row>
    <row r="135" spans="2:65" s="1" customFormat="1" ht="24.2" customHeight="1">
      <c r="B135" s="219"/>
      <c r="C135" s="205" t="s">
        <v>154</v>
      </c>
      <c r="D135" s="206" t="s">
        <v>149</v>
      </c>
      <c r="E135" s="207" t="s">
        <v>328</v>
      </c>
      <c r="F135" s="204" t="s">
        <v>329</v>
      </c>
      <c r="G135" s="208" t="s">
        <v>160</v>
      </c>
      <c r="H135" s="209">
        <v>165.19</v>
      </c>
      <c r="I135" s="155">
        <v>0</v>
      </c>
      <c r="J135" s="203">
        <f>ROUND(I135*H135,2)</f>
        <v>0</v>
      </c>
      <c r="K135" s="204" t="s">
        <v>153</v>
      </c>
      <c r="L135" s="27"/>
      <c r="M135" s="128" t="s">
        <v>1</v>
      </c>
      <c r="N135" s="129" t="s">
        <v>43</v>
      </c>
      <c r="O135" s="130">
        <v>0.55800000000000005</v>
      </c>
      <c r="P135" s="130">
        <f>O135*H135</f>
        <v>92.176020000000008</v>
      </c>
      <c r="Q135" s="130">
        <v>2.06E-2</v>
      </c>
      <c r="R135" s="130">
        <f>Q135*H135</f>
        <v>3.402914</v>
      </c>
      <c r="S135" s="130">
        <v>0</v>
      </c>
      <c r="T135" s="131">
        <f>S135*H135</f>
        <v>0</v>
      </c>
      <c r="AR135" s="132" t="s">
        <v>154</v>
      </c>
      <c r="AT135" s="132" t="s">
        <v>149</v>
      </c>
      <c r="AU135" s="132" t="s">
        <v>108</v>
      </c>
      <c r="AY135" s="15" t="s">
        <v>146</v>
      </c>
      <c r="BE135" s="133">
        <f>IF(N135="základní",J135,0)</f>
        <v>0</v>
      </c>
      <c r="BF135" s="133">
        <f>IF(N135="snížená",J135,0)</f>
        <v>0</v>
      </c>
      <c r="BG135" s="133">
        <f>IF(N135="zákl. přenesená",J135,0)</f>
        <v>0</v>
      </c>
      <c r="BH135" s="133">
        <f>IF(N135="sníž. přenesená",J135,0)</f>
        <v>0</v>
      </c>
      <c r="BI135" s="133">
        <f>IF(N135="nulová",J135,0)</f>
        <v>0</v>
      </c>
      <c r="BJ135" s="15" t="s">
        <v>108</v>
      </c>
      <c r="BK135" s="133">
        <f>ROUND(I135*H135,2)</f>
        <v>0</v>
      </c>
      <c r="BL135" s="15" t="s">
        <v>154</v>
      </c>
      <c r="BM135" s="132" t="s">
        <v>330</v>
      </c>
    </row>
    <row r="136" spans="2:65" s="12" customFormat="1">
      <c r="B136" s="216"/>
      <c r="C136" s="193"/>
      <c r="D136" s="194" t="s">
        <v>156</v>
      </c>
      <c r="E136" s="195" t="s">
        <v>1</v>
      </c>
      <c r="F136" s="196" t="s">
        <v>176</v>
      </c>
      <c r="G136" s="193"/>
      <c r="H136" s="197">
        <v>178.15</v>
      </c>
      <c r="I136" s="193"/>
      <c r="J136" s="193"/>
      <c r="K136" s="193"/>
      <c r="L136" s="134"/>
      <c r="M136" s="137"/>
      <c r="T136" s="138"/>
      <c r="AT136" s="136" t="s">
        <v>156</v>
      </c>
      <c r="AU136" s="136" t="s">
        <v>108</v>
      </c>
      <c r="AV136" s="12" t="s">
        <v>108</v>
      </c>
      <c r="AW136" s="12" t="s">
        <v>31</v>
      </c>
      <c r="AX136" s="12" t="s">
        <v>77</v>
      </c>
      <c r="AY136" s="136" t="s">
        <v>146</v>
      </c>
    </row>
    <row r="137" spans="2:65" s="12" customFormat="1">
      <c r="B137" s="216"/>
      <c r="C137" s="193"/>
      <c r="D137" s="194" t="s">
        <v>156</v>
      </c>
      <c r="E137" s="195" t="s">
        <v>1</v>
      </c>
      <c r="F137" s="196" t="s">
        <v>178</v>
      </c>
      <c r="G137" s="193"/>
      <c r="H137" s="197">
        <v>-12.96</v>
      </c>
      <c r="I137" s="193"/>
      <c r="J137" s="193"/>
      <c r="K137" s="193"/>
      <c r="L137" s="134"/>
      <c r="M137" s="137"/>
      <c r="T137" s="138"/>
      <c r="AT137" s="136" t="s">
        <v>156</v>
      </c>
      <c r="AU137" s="136" t="s">
        <v>108</v>
      </c>
      <c r="AV137" s="12" t="s">
        <v>108</v>
      </c>
      <c r="AW137" s="12" t="s">
        <v>31</v>
      </c>
      <c r="AX137" s="12" t="s">
        <v>77</v>
      </c>
      <c r="AY137" s="136" t="s">
        <v>146</v>
      </c>
    </row>
    <row r="138" spans="2:65" s="13" customFormat="1">
      <c r="B138" s="217"/>
      <c r="C138" s="198"/>
      <c r="D138" s="194" t="s">
        <v>156</v>
      </c>
      <c r="E138" s="199" t="s">
        <v>1</v>
      </c>
      <c r="F138" s="200" t="s">
        <v>179</v>
      </c>
      <c r="G138" s="198"/>
      <c r="H138" s="201">
        <v>165.19</v>
      </c>
      <c r="I138" s="198"/>
      <c r="J138" s="198"/>
      <c r="K138" s="198"/>
      <c r="L138" s="139"/>
      <c r="M138" s="141"/>
      <c r="T138" s="142"/>
      <c r="AT138" s="140" t="s">
        <v>156</v>
      </c>
      <c r="AU138" s="140" t="s">
        <v>108</v>
      </c>
      <c r="AV138" s="13" t="s">
        <v>154</v>
      </c>
      <c r="AW138" s="13" t="s">
        <v>31</v>
      </c>
      <c r="AX138" s="13" t="s">
        <v>85</v>
      </c>
      <c r="AY138" s="140" t="s">
        <v>146</v>
      </c>
    </row>
    <row r="139" spans="2:65" s="1" customFormat="1" ht="16.5" customHeight="1">
      <c r="B139" s="219"/>
      <c r="C139" s="205" t="s">
        <v>172</v>
      </c>
      <c r="D139" s="206" t="s">
        <v>149</v>
      </c>
      <c r="E139" s="207" t="s">
        <v>331</v>
      </c>
      <c r="F139" s="204" t="s">
        <v>332</v>
      </c>
      <c r="G139" s="208" t="s">
        <v>152</v>
      </c>
      <c r="H139" s="209">
        <v>0.35</v>
      </c>
      <c r="I139" s="155">
        <v>0</v>
      </c>
      <c r="J139" s="203">
        <f>ROUND(I139*H139,2)</f>
        <v>0</v>
      </c>
      <c r="K139" s="204" t="s">
        <v>153</v>
      </c>
      <c r="L139" s="27"/>
      <c r="M139" s="128" t="s">
        <v>1</v>
      </c>
      <c r="N139" s="129" t="s">
        <v>43</v>
      </c>
      <c r="O139" s="130">
        <v>3.4</v>
      </c>
      <c r="P139" s="130">
        <f>O139*H139</f>
        <v>1.19</v>
      </c>
      <c r="Q139" s="130">
        <v>2.3010199999999998</v>
      </c>
      <c r="R139" s="130">
        <f>Q139*H139</f>
        <v>0.80535699999999988</v>
      </c>
      <c r="S139" s="130">
        <v>0</v>
      </c>
      <c r="T139" s="131">
        <f>S139*H139</f>
        <v>0</v>
      </c>
      <c r="AR139" s="132" t="s">
        <v>154</v>
      </c>
      <c r="AT139" s="132" t="s">
        <v>149</v>
      </c>
      <c r="AU139" s="132" t="s">
        <v>108</v>
      </c>
      <c r="AY139" s="15" t="s">
        <v>146</v>
      </c>
      <c r="BE139" s="133">
        <f>IF(N139="základní",J139,0)</f>
        <v>0</v>
      </c>
      <c r="BF139" s="133">
        <f>IF(N139="snížená",J139,0)</f>
        <v>0</v>
      </c>
      <c r="BG139" s="133">
        <f>IF(N139="zákl. přenesená",J139,0)</f>
        <v>0</v>
      </c>
      <c r="BH139" s="133">
        <f>IF(N139="sníž. přenesená",J139,0)</f>
        <v>0</v>
      </c>
      <c r="BI139" s="133">
        <f>IF(N139="nulová",J139,0)</f>
        <v>0</v>
      </c>
      <c r="BJ139" s="15" t="s">
        <v>108</v>
      </c>
      <c r="BK139" s="133">
        <f>ROUND(I139*H139,2)</f>
        <v>0</v>
      </c>
      <c r="BL139" s="15" t="s">
        <v>154</v>
      </c>
      <c r="BM139" s="132" t="s">
        <v>333</v>
      </c>
    </row>
    <row r="140" spans="2:65" s="12" customFormat="1">
      <c r="B140" s="216"/>
      <c r="C140" s="193"/>
      <c r="D140" s="194" t="s">
        <v>156</v>
      </c>
      <c r="E140" s="195" t="s">
        <v>1</v>
      </c>
      <c r="F140" s="196" t="s">
        <v>157</v>
      </c>
      <c r="G140" s="193"/>
      <c r="H140" s="197">
        <v>0.35</v>
      </c>
      <c r="I140" s="193"/>
      <c r="J140" s="193"/>
      <c r="K140" s="193"/>
      <c r="L140" s="134"/>
      <c r="M140" s="137"/>
      <c r="T140" s="138"/>
      <c r="AT140" s="136" t="s">
        <v>156</v>
      </c>
      <c r="AU140" s="136" t="s">
        <v>108</v>
      </c>
      <c r="AV140" s="12" t="s">
        <v>108</v>
      </c>
      <c r="AW140" s="12" t="s">
        <v>31</v>
      </c>
      <c r="AX140" s="12" t="s">
        <v>85</v>
      </c>
      <c r="AY140" s="136" t="s">
        <v>146</v>
      </c>
    </row>
    <row r="141" spans="2:65" s="11" customFormat="1" ht="22.9" customHeight="1">
      <c r="B141" s="227"/>
      <c r="C141" s="210"/>
      <c r="D141" s="211" t="s">
        <v>76</v>
      </c>
      <c r="E141" s="212" t="s">
        <v>147</v>
      </c>
      <c r="F141" s="212" t="s">
        <v>148</v>
      </c>
      <c r="G141" s="210"/>
      <c r="H141" s="210"/>
      <c r="I141" s="210"/>
      <c r="J141" s="213">
        <f>BK141</f>
        <v>0</v>
      </c>
      <c r="K141" s="210"/>
      <c r="L141" s="115"/>
      <c r="M141" s="118"/>
      <c r="P141" s="119">
        <f>SUM(P142:P143)</f>
        <v>20.033999999999999</v>
      </c>
      <c r="R141" s="119">
        <f>SUM(R142:R143)</f>
        <v>2.4804E-2</v>
      </c>
      <c r="T141" s="120">
        <f>SUM(T142:T143)</f>
        <v>0</v>
      </c>
      <c r="AR141" s="116" t="s">
        <v>85</v>
      </c>
      <c r="AT141" s="121" t="s">
        <v>76</v>
      </c>
      <c r="AU141" s="121" t="s">
        <v>85</v>
      </c>
      <c r="AY141" s="116" t="s">
        <v>146</v>
      </c>
      <c r="BK141" s="122">
        <f>SUM(BK142:BK143)</f>
        <v>0</v>
      </c>
    </row>
    <row r="142" spans="2:65" s="1" customFormat="1" ht="21.75" customHeight="1">
      <c r="B142" s="219"/>
      <c r="C142" s="205" t="s">
        <v>182</v>
      </c>
      <c r="D142" s="206" t="s">
        <v>149</v>
      </c>
      <c r="E142" s="207" t="s">
        <v>334</v>
      </c>
      <c r="F142" s="204" t="s">
        <v>335</v>
      </c>
      <c r="G142" s="208" t="s">
        <v>160</v>
      </c>
      <c r="H142" s="209">
        <v>190.8</v>
      </c>
      <c r="I142" s="155">
        <v>0</v>
      </c>
      <c r="J142" s="203">
        <f>ROUND(I142*H142,2)</f>
        <v>0</v>
      </c>
      <c r="K142" s="204" t="s">
        <v>153</v>
      </c>
      <c r="L142" s="27"/>
      <c r="M142" s="128" t="s">
        <v>1</v>
      </c>
      <c r="N142" s="129" t="s">
        <v>43</v>
      </c>
      <c r="O142" s="130">
        <v>0.105</v>
      </c>
      <c r="P142" s="130">
        <f>O142*H142</f>
        <v>20.033999999999999</v>
      </c>
      <c r="Q142" s="130">
        <v>1.2999999999999999E-4</v>
      </c>
      <c r="R142" s="130">
        <f>Q142*H142</f>
        <v>2.4804E-2</v>
      </c>
      <c r="S142" s="130">
        <v>0</v>
      </c>
      <c r="T142" s="131">
        <f>S142*H142</f>
        <v>0</v>
      </c>
      <c r="AR142" s="132" t="s">
        <v>154</v>
      </c>
      <c r="AT142" s="132" t="s">
        <v>149</v>
      </c>
      <c r="AU142" s="132" t="s">
        <v>108</v>
      </c>
      <c r="AY142" s="15" t="s">
        <v>146</v>
      </c>
      <c r="BE142" s="133">
        <f>IF(N142="základní",J142,0)</f>
        <v>0</v>
      </c>
      <c r="BF142" s="133">
        <f>IF(N142="snížená",J142,0)</f>
        <v>0</v>
      </c>
      <c r="BG142" s="133">
        <f>IF(N142="zákl. přenesená",J142,0)</f>
        <v>0</v>
      </c>
      <c r="BH142" s="133">
        <f>IF(N142="sníž. přenesená",J142,0)</f>
        <v>0</v>
      </c>
      <c r="BI142" s="133">
        <f>IF(N142="nulová",J142,0)</f>
        <v>0</v>
      </c>
      <c r="BJ142" s="15" t="s">
        <v>108</v>
      </c>
      <c r="BK142" s="133">
        <f>ROUND(I142*H142,2)</f>
        <v>0</v>
      </c>
      <c r="BL142" s="15" t="s">
        <v>154</v>
      </c>
      <c r="BM142" s="132" t="s">
        <v>336</v>
      </c>
    </row>
    <row r="143" spans="2:65" s="12" customFormat="1">
      <c r="B143" s="216"/>
      <c r="C143" s="193"/>
      <c r="D143" s="194" t="s">
        <v>156</v>
      </c>
      <c r="E143" s="195" t="s">
        <v>1</v>
      </c>
      <c r="F143" s="196" t="s">
        <v>337</v>
      </c>
      <c r="G143" s="193"/>
      <c r="H143" s="197">
        <v>190.8</v>
      </c>
      <c r="I143" s="193"/>
      <c r="J143" s="193"/>
      <c r="K143" s="193"/>
      <c r="L143" s="134"/>
      <c r="M143" s="137"/>
      <c r="T143" s="138"/>
      <c r="AT143" s="136" t="s">
        <v>156</v>
      </c>
      <c r="AU143" s="136" t="s">
        <v>108</v>
      </c>
      <c r="AV143" s="12" t="s">
        <v>108</v>
      </c>
      <c r="AW143" s="12" t="s">
        <v>31</v>
      </c>
      <c r="AX143" s="12" t="s">
        <v>85</v>
      </c>
      <c r="AY143" s="136" t="s">
        <v>146</v>
      </c>
    </row>
    <row r="144" spans="2:65" s="11" customFormat="1" ht="22.9" customHeight="1">
      <c r="B144" s="227"/>
      <c r="C144" s="210"/>
      <c r="D144" s="211" t="s">
        <v>76</v>
      </c>
      <c r="E144" s="212" t="s">
        <v>338</v>
      </c>
      <c r="F144" s="212" t="s">
        <v>339</v>
      </c>
      <c r="G144" s="210"/>
      <c r="H144" s="210"/>
      <c r="I144" s="210"/>
      <c r="J144" s="213">
        <f>BK144</f>
        <v>0</v>
      </c>
      <c r="K144" s="210"/>
      <c r="L144" s="115"/>
      <c r="M144" s="118"/>
      <c r="P144" s="119">
        <f>SUM(P145:P146)</f>
        <v>32.226999999999997</v>
      </c>
      <c r="R144" s="119">
        <f>SUM(R145:R146)</f>
        <v>0</v>
      </c>
      <c r="T144" s="120">
        <f>SUM(T145:T146)</f>
        <v>0</v>
      </c>
      <c r="AR144" s="116" t="s">
        <v>85</v>
      </c>
      <c r="AT144" s="121" t="s">
        <v>76</v>
      </c>
      <c r="AU144" s="121" t="s">
        <v>85</v>
      </c>
      <c r="AY144" s="116" t="s">
        <v>146</v>
      </c>
      <c r="BK144" s="122">
        <f>SUM(BK145:BK146)</f>
        <v>0</v>
      </c>
    </row>
    <row r="145" spans="2:65" s="1" customFormat="1" ht="16.5" customHeight="1">
      <c r="B145" s="219"/>
      <c r="C145" s="205" t="s">
        <v>188</v>
      </c>
      <c r="D145" s="206" t="s">
        <v>149</v>
      </c>
      <c r="E145" s="207" t="s">
        <v>340</v>
      </c>
      <c r="F145" s="204" t="s">
        <v>341</v>
      </c>
      <c r="G145" s="208" t="s">
        <v>185</v>
      </c>
      <c r="H145" s="209">
        <v>6.7</v>
      </c>
      <c r="I145" s="155">
        <v>0</v>
      </c>
      <c r="J145" s="203">
        <f>ROUND(I145*H145,2)</f>
        <v>0</v>
      </c>
      <c r="K145" s="204" t="s">
        <v>153</v>
      </c>
      <c r="L145" s="27"/>
      <c r="M145" s="128" t="s">
        <v>1</v>
      </c>
      <c r="N145" s="129" t="s">
        <v>43</v>
      </c>
      <c r="O145" s="130">
        <v>4.8099999999999996</v>
      </c>
      <c r="P145" s="130">
        <f>O145*H145</f>
        <v>32.226999999999997</v>
      </c>
      <c r="Q145" s="130">
        <v>0</v>
      </c>
      <c r="R145" s="130">
        <f>Q145*H145</f>
        <v>0</v>
      </c>
      <c r="S145" s="130">
        <v>0</v>
      </c>
      <c r="T145" s="131">
        <f>S145*H145</f>
        <v>0</v>
      </c>
      <c r="AR145" s="132" t="s">
        <v>154</v>
      </c>
      <c r="AT145" s="132" t="s">
        <v>149</v>
      </c>
      <c r="AU145" s="132" t="s">
        <v>108</v>
      </c>
      <c r="AY145" s="15" t="s">
        <v>146</v>
      </c>
      <c r="BE145" s="133">
        <f>IF(N145="základní",J145,0)</f>
        <v>0</v>
      </c>
      <c r="BF145" s="133">
        <f>IF(N145="snížená",J145,0)</f>
        <v>0</v>
      </c>
      <c r="BG145" s="133">
        <f>IF(N145="zákl. přenesená",J145,0)</f>
        <v>0</v>
      </c>
      <c r="BH145" s="133">
        <f>IF(N145="sníž. přenesená",J145,0)</f>
        <v>0</v>
      </c>
      <c r="BI145" s="133">
        <f>IF(N145="nulová",J145,0)</f>
        <v>0</v>
      </c>
      <c r="BJ145" s="15" t="s">
        <v>108</v>
      </c>
      <c r="BK145" s="133">
        <f>ROUND(I145*H145,2)</f>
        <v>0</v>
      </c>
      <c r="BL145" s="15" t="s">
        <v>154</v>
      </c>
      <c r="BM145" s="132" t="s">
        <v>342</v>
      </c>
    </row>
    <row r="146" spans="2:65" s="12" customFormat="1">
      <c r="B146" s="216"/>
      <c r="C146" s="193"/>
      <c r="D146" s="194" t="s">
        <v>156</v>
      </c>
      <c r="E146" s="195" t="s">
        <v>1</v>
      </c>
      <c r="F146" s="196" t="s">
        <v>343</v>
      </c>
      <c r="G146" s="193"/>
      <c r="H146" s="197">
        <v>6.7</v>
      </c>
      <c r="I146" s="193"/>
      <c r="J146" s="193"/>
      <c r="K146" s="193"/>
      <c r="L146" s="134"/>
      <c r="M146" s="137"/>
      <c r="T146" s="138"/>
      <c r="AT146" s="136" t="s">
        <v>156</v>
      </c>
      <c r="AU146" s="136" t="s">
        <v>108</v>
      </c>
      <c r="AV146" s="12" t="s">
        <v>108</v>
      </c>
      <c r="AW146" s="12" t="s">
        <v>31</v>
      </c>
      <c r="AX146" s="12" t="s">
        <v>85</v>
      </c>
      <c r="AY146" s="136" t="s">
        <v>146</v>
      </c>
    </row>
    <row r="147" spans="2:65" s="11" customFormat="1" ht="25.9" customHeight="1">
      <c r="B147" s="227"/>
      <c r="C147" s="210"/>
      <c r="D147" s="211" t="s">
        <v>76</v>
      </c>
      <c r="E147" s="214" t="s">
        <v>200</v>
      </c>
      <c r="F147" s="214" t="s">
        <v>201</v>
      </c>
      <c r="G147" s="210"/>
      <c r="H147" s="210"/>
      <c r="I147" s="210"/>
      <c r="J147" s="215">
        <f>BK147</f>
        <v>0</v>
      </c>
      <c r="K147" s="210"/>
      <c r="L147" s="115"/>
      <c r="M147" s="118"/>
      <c r="P147" s="119">
        <f>P148+P151+P180+P203+P232</f>
        <v>165.58090000000001</v>
      </c>
      <c r="R147" s="119">
        <f>R148+R151+R180+R203+R232</f>
        <v>1.8630701000000001</v>
      </c>
      <c r="T147" s="120">
        <f>T148+T151+T180+T203+T232</f>
        <v>3.3E-3</v>
      </c>
      <c r="AR147" s="116" t="s">
        <v>108</v>
      </c>
      <c r="AT147" s="121" t="s">
        <v>76</v>
      </c>
      <c r="AU147" s="121" t="s">
        <v>77</v>
      </c>
      <c r="AY147" s="116" t="s">
        <v>146</v>
      </c>
      <c r="BK147" s="122">
        <f>BK148+BK151+BK180+BK203+BK232</f>
        <v>0</v>
      </c>
    </row>
    <row r="148" spans="2:65" s="11" customFormat="1" ht="22.9" customHeight="1">
      <c r="B148" s="227"/>
      <c r="C148" s="210"/>
      <c r="D148" s="211" t="s">
        <v>76</v>
      </c>
      <c r="E148" s="212" t="s">
        <v>344</v>
      </c>
      <c r="F148" s="212" t="s">
        <v>345</v>
      </c>
      <c r="G148" s="210"/>
      <c r="H148" s="210"/>
      <c r="I148" s="210"/>
      <c r="J148" s="213">
        <f>BK148</f>
        <v>0</v>
      </c>
      <c r="K148" s="210"/>
      <c r="L148" s="115"/>
      <c r="M148" s="118"/>
      <c r="P148" s="119">
        <f>SUM(P149:P150)</f>
        <v>0.32</v>
      </c>
      <c r="R148" s="119">
        <f>SUM(R149:R150)</f>
        <v>2.5000000000000001E-4</v>
      </c>
      <c r="T148" s="120">
        <f>SUM(T149:T150)</f>
        <v>0</v>
      </c>
      <c r="AR148" s="116" t="s">
        <v>108</v>
      </c>
      <c r="AT148" s="121" t="s">
        <v>76</v>
      </c>
      <c r="AU148" s="121" t="s">
        <v>85</v>
      </c>
      <c r="AY148" s="116" t="s">
        <v>146</v>
      </c>
      <c r="BK148" s="122">
        <f>SUM(BK149:BK150)</f>
        <v>0</v>
      </c>
    </row>
    <row r="149" spans="2:65" s="1" customFormat="1" ht="24.2" customHeight="1">
      <c r="B149" s="219"/>
      <c r="C149" s="205" t="s">
        <v>192</v>
      </c>
      <c r="D149" s="206" t="s">
        <v>149</v>
      </c>
      <c r="E149" s="207" t="s">
        <v>346</v>
      </c>
      <c r="F149" s="204" t="s">
        <v>347</v>
      </c>
      <c r="G149" s="208" t="s">
        <v>348</v>
      </c>
      <c r="H149" s="209">
        <v>1</v>
      </c>
      <c r="I149" s="155">
        <v>0</v>
      </c>
      <c r="J149" s="203">
        <f>ROUND(I149*H149,2)</f>
        <v>0</v>
      </c>
      <c r="K149" s="204" t="s">
        <v>231</v>
      </c>
      <c r="L149" s="27"/>
      <c r="M149" s="128" t="s">
        <v>1</v>
      </c>
      <c r="N149" s="129" t="s">
        <v>43</v>
      </c>
      <c r="O149" s="130">
        <v>0.32</v>
      </c>
      <c r="P149" s="130">
        <f>O149*H149</f>
        <v>0.32</v>
      </c>
      <c r="Q149" s="130">
        <v>2.5000000000000001E-4</v>
      </c>
      <c r="R149" s="130">
        <f>Q149*H149</f>
        <v>2.5000000000000001E-4</v>
      </c>
      <c r="S149" s="130">
        <v>0</v>
      </c>
      <c r="T149" s="131">
        <f>S149*H149</f>
        <v>0</v>
      </c>
      <c r="AR149" s="132" t="s">
        <v>207</v>
      </c>
      <c r="AT149" s="132" t="s">
        <v>149</v>
      </c>
      <c r="AU149" s="132" t="s">
        <v>108</v>
      </c>
      <c r="AY149" s="15" t="s">
        <v>146</v>
      </c>
      <c r="BE149" s="133">
        <f>IF(N149="základní",J149,0)</f>
        <v>0</v>
      </c>
      <c r="BF149" s="133">
        <f>IF(N149="snížená",J149,0)</f>
        <v>0</v>
      </c>
      <c r="BG149" s="133">
        <f>IF(N149="zákl. přenesená",J149,0)</f>
        <v>0</v>
      </c>
      <c r="BH149" s="133">
        <f>IF(N149="sníž. přenesená",J149,0)</f>
        <v>0</v>
      </c>
      <c r="BI149" s="133">
        <f>IF(N149="nulová",J149,0)</f>
        <v>0</v>
      </c>
      <c r="BJ149" s="15" t="s">
        <v>108</v>
      </c>
      <c r="BK149" s="133">
        <f>ROUND(I149*H149,2)</f>
        <v>0</v>
      </c>
      <c r="BL149" s="15" t="s">
        <v>207</v>
      </c>
      <c r="BM149" s="132" t="s">
        <v>349</v>
      </c>
    </row>
    <row r="150" spans="2:65" s="12" customFormat="1">
      <c r="B150" s="216"/>
      <c r="C150" s="193"/>
      <c r="D150" s="194" t="s">
        <v>156</v>
      </c>
      <c r="E150" s="195" t="s">
        <v>1</v>
      </c>
      <c r="F150" s="196" t="s">
        <v>85</v>
      </c>
      <c r="G150" s="193"/>
      <c r="H150" s="197">
        <v>1</v>
      </c>
      <c r="I150" s="193"/>
      <c r="J150" s="193"/>
      <c r="K150" s="193"/>
      <c r="L150" s="134"/>
      <c r="M150" s="137"/>
      <c r="T150" s="138"/>
      <c r="AT150" s="136" t="s">
        <v>156</v>
      </c>
      <c r="AU150" s="136" t="s">
        <v>108</v>
      </c>
      <c r="AV150" s="12" t="s">
        <v>108</v>
      </c>
      <c r="AW150" s="12" t="s">
        <v>31</v>
      </c>
      <c r="AX150" s="12" t="s">
        <v>85</v>
      </c>
      <c r="AY150" s="136" t="s">
        <v>146</v>
      </c>
    </row>
    <row r="151" spans="2:65" s="11" customFormat="1" ht="22.9" customHeight="1">
      <c r="B151" s="227"/>
      <c r="C151" s="210"/>
      <c r="D151" s="211" t="s">
        <v>76</v>
      </c>
      <c r="E151" s="212" t="s">
        <v>273</v>
      </c>
      <c r="F151" s="212" t="s">
        <v>274</v>
      </c>
      <c r="G151" s="210"/>
      <c r="H151" s="210"/>
      <c r="I151" s="210"/>
      <c r="J151" s="213">
        <f>BK151</f>
        <v>0</v>
      </c>
      <c r="K151" s="210"/>
      <c r="L151" s="115"/>
      <c r="M151" s="118"/>
      <c r="P151" s="119">
        <f>SUM(P152:P179)</f>
        <v>11.852500000000001</v>
      </c>
      <c r="R151" s="119">
        <f>SUM(R152:R179)</f>
        <v>0.28060499999999994</v>
      </c>
      <c r="T151" s="120">
        <f>SUM(T152:T179)</f>
        <v>0</v>
      </c>
      <c r="AR151" s="116" t="s">
        <v>108</v>
      </c>
      <c r="AT151" s="121" t="s">
        <v>76</v>
      </c>
      <c r="AU151" s="121" t="s">
        <v>85</v>
      </c>
      <c r="AY151" s="116" t="s">
        <v>146</v>
      </c>
      <c r="BK151" s="122">
        <f>SUM(BK152:BK179)</f>
        <v>0</v>
      </c>
    </row>
    <row r="152" spans="2:65" s="1" customFormat="1" ht="16.5" customHeight="1">
      <c r="B152" s="219"/>
      <c r="C152" s="205" t="s">
        <v>147</v>
      </c>
      <c r="D152" s="206" t="s">
        <v>149</v>
      </c>
      <c r="E152" s="207" t="s">
        <v>350</v>
      </c>
      <c r="F152" s="204" t="s">
        <v>351</v>
      </c>
      <c r="G152" s="208" t="s">
        <v>160</v>
      </c>
      <c r="H152" s="209">
        <v>6.8</v>
      </c>
      <c r="I152" s="155">
        <v>0</v>
      </c>
      <c r="J152" s="203">
        <f>ROUND(I152*H152,2)</f>
        <v>0</v>
      </c>
      <c r="K152" s="204" t="s">
        <v>153</v>
      </c>
      <c r="L152" s="27"/>
      <c r="M152" s="128" t="s">
        <v>1</v>
      </c>
      <c r="N152" s="129" t="s">
        <v>43</v>
      </c>
      <c r="O152" s="130">
        <v>2.4E-2</v>
      </c>
      <c r="P152" s="130">
        <f>O152*H152</f>
        <v>0.16320000000000001</v>
      </c>
      <c r="Q152" s="130">
        <v>0</v>
      </c>
      <c r="R152" s="130">
        <f>Q152*H152</f>
        <v>0</v>
      </c>
      <c r="S152" s="130">
        <v>0</v>
      </c>
      <c r="T152" s="131">
        <f>S152*H152</f>
        <v>0</v>
      </c>
      <c r="AR152" s="132" t="s">
        <v>207</v>
      </c>
      <c r="AT152" s="132" t="s">
        <v>149</v>
      </c>
      <c r="AU152" s="132" t="s">
        <v>108</v>
      </c>
      <c r="AY152" s="15" t="s">
        <v>146</v>
      </c>
      <c r="BE152" s="133">
        <f>IF(N152="základní",J152,0)</f>
        <v>0</v>
      </c>
      <c r="BF152" s="133">
        <f>IF(N152="snížená",J152,0)</f>
        <v>0</v>
      </c>
      <c r="BG152" s="133">
        <f>IF(N152="zákl. přenesená",J152,0)</f>
        <v>0</v>
      </c>
      <c r="BH152" s="133">
        <f>IF(N152="sníž. přenesená",J152,0)</f>
        <v>0</v>
      </c>
      <c r="BI152" s="133">
        <f>IF(N152="nulová",J152,0)</f>
        <v>0</v>
      </c>
      <c r="BJ152" s="15" t="s">
        <v>108</v>
      </c>
      <c r="BK152" s="133">
        <f>ROUND(I152*H152,2)</f>
        <v>0</v>
      </c>
      <c r="BL152" s="15" t="s">
        <v>207</v>
      </c>
      <c r="BM152" s="132" t="s">
        <v>352</v>
      </c>
    </row>
    <row r="153" spans="2:65" s="12" customFormat="1">
      <c r="B153" s="216"/>
      <c r="C153" s="193"/>
      <c r="D153" s="194" t="s">
        <v>156</v>
      </c>
      <c r="E153" s="195" t="s">
        <v>1</v>
      </c>
      <c r="F153" s="196" t="s">
        <v>353</v>
      </c>
      <c r="G153" s="193"/>
      <c r="H153" s="197">
        <v>6.8</v>
      </c>
      <c r="I153" s="193"/>
      <c r="J153" s="193"/>
      <c r="K153" s="193"/>
      <c r="L153" s="134"/>
      <c r="M153" s="137"/>
      <c r="T153" s="138"/>
      <c r="AT153" s="136" t="s">
        <v>156</v>
      </c>
      <c r="AU153" s="136" t="s">
        <v>108</v>
      </c>
      <c r="AV153" s="12" t="s">
        <v>108</v>
      </c>
      <c r="AW153" s="12" t="s">
        <v>31</v>
      </c>
      <c r="AX153" s="12" t="s">
        <v>85</v>
      </c>
      <c r="AY153" s="136" t="s">
        <v>146</v>
      </c>
    </row>
    <row r="154" spans="2:65" s="1" customFormat="1" ht="16.5" customHeight="1">
      <c r="B154" s="219"/>
      <c r="C154" s="205" t="s">
        <v>90</v>
      </c>
      <c r="D154" s="206" t="s">
        <v>149</v>
      </c>
      <c r="E154" s="207" t="s">
        <v>354</v>
      </c>
      <c r="F154" s="204" t="s">
        <v>355</v>
      </c>
      <c r="G154" s="208" t="s">
        <v>160</v>
      </c>
      <c r="H154" s="209">
        <v>6.8</v>
      </c>
      <c r="I154" s="155">
        <v>0</v>
      </c>
      <c r="J154" s="203">
        <f>ROUND(I154*H154,2)</f>
        <v>0</v>
      </c>
      <c r="K154" s="204" t="s">
        <v>153</v>
      </c>
      <c r="L154" s="27"/>
      <c r="M154" s="128" t="s">
        <v>1</v>
      </c>
      <c r="N154" s="129" t="s">
        <v>43</v>
      </c>
      <c r="O154" s="130">
        <v>4.3999999999999997E-2</v>
      </c>
      <c r="P154" s="130">
        <f>O154*H154</f>
        <v>0.29919999999999997</v>
      </c>
      <c r="Q154" s="130">
        <v>2.9999999999999997E-4</v>
      </c>
      <c r="R154" s="130">
        <f>Q154*H154</f>
        <v>2.0399999999999997E-3</v>
      </c>
      <c r="S154" s="130">
        <v>0</v>
      </c>
      <c r="T154" s="131">
        <f>S154*H154</f>
        <v>0</v>
      </c>
      <c r="AR154" s="132" t="s">
        <v>207</v>
      </c>
      <c r="AT154" s="132" t="s">
        <v>149</v>
      </c>
      <c r="AU154" s="132" t="s">
        <v>108</v>
      </c>
      <c r="AY154" s="15" t="s">
        <v>146</v>
      </c>
      <c r="BE154" s="133">
        <f>IF(N154="základní",J154,0)</f>
        <v>0</v>
      </c>
      <c r="BF154" s="133">
        <f>IF(N154="snížená",J154,0)</f>
        <v>0</v>
      </c>
      <c r="BG154" s="133">
        <f>IF(N154="zákl. přenesená",J154,0)</f>
        <v>0</v>
      </c>
      <c r="BH154" s="133">
        <f>IF(N154="sníž. přenesená",J154,0)</f>
        <v>0</v>
      </c>
      <c r="BI154" s="133">
        <f>IF(N154="nulová",J154,0)</f>
        <v>0</v>
      </c>
      <c r="BJ154" s="15" t="s">
        <v>108</v>
      </c>
      <c r="BK154" s="133">
        <f>ROUND(I154*H154,2)</f>
        <v>0</v>
      </c>
      <c r="BL154" s="15" t="s">
        <v>207</v>
      </c>
      <c r="BM154" s="132" t="s">
        <v>356</v>
      </c>
    </row>
    <row r="155" spans="2:65" s="12" customFormat="1">
      <c r="B155" s="216"/>
      <c r="C155" s="193"/>
      <c r="D155" s="194" t="s">
        <v>156</v>
      </c>
      <c r="E155" s="195" t="s">
        <v>1</v>
      </c>
      <c r="F155" s="196" t="s">
        <v>353</v>
      </c>
      <c r="G155" s="193"/>
      <c r="H155" s="197">
        <v>6.8</v>
      </c>
      <c r="I155" s="193"/>
      <c r="J155" s="193"/>
      <c r="K155" s="193"/>
      <c r="L155" s="134"/>
      <c r="M155" s="137"/>
      <c r="T155" s="138"/>
      <c r="AT155" s="136" t="s">
        <v>156</v>
      </c>
      <c r="AU155" s="136" t="s">
        <v>108</v>
      </c>
      <c r="AV155" s="12" t="s">
        <v>108</v>
      </c>
      <c r="AW155" s="12" t="s">
        <v>31</v>
      </c>
      <c r="AX155" s="12" t="s">
        <v>85</v>
      </c>
      <c r="AY155" s="136" t="s">
        <v>146</v>
      </c>
    </row>
    <row r="156" spans="2:65" s="1" customFormat="1" ht="16.5" customHeight="1">
      <c r="B156" s="219"/>
      <c r="C156" s="205" t="s">
        <v>210</v>
      </c>
      <c r="D156" s="206" t="s">
        <v>149</v>
      </c>
      <c r="E156" s="207" t="s">
        <v>357</v>
      </c>
      <c r="F156" s="204" t="s">
        <v>358</v>
      </c>
      <c r="G156" s="208" t="s">
        <v>160</v>
      </c>
      <c r="H156" s="209">
        <v>3.3</v>
      </c>
      <c r="I156" s="155">
        <v>0</v>
      </c>
      <c r="J156" s="203">
        <f>ROUND(I156*H156,2)</f>
        <v>0</v>
      </c>
      <c r="K156" s="204" t="s">
        <v>153</v>
      </c>
      <c r="L156" s="27"/>
      <c r="M156" s="128" t="s">
        <v>1</v>
      </c>
      <c r="N156" s="129" t="s">
        <v>43</v>
      </c>
      <c r="O156" s="130">
        <v>3.5000000000000003E-2</v>
      </c>
      <c r="P156" s="130">
        <f>O156*H156</f>
        <v>0.11550000000000001</v>
      </c>
      <c r="Q156" s="130">
        <v>0</v>
      </c>
      <c r="R156" s="130">
        <f>Q156*H156</f>
        <v>0</v>
      </c>
      <c r="S156" s="130">
        <v>0</v>
      </c>
      <c r="T156" s="131">
        <f>S156*H156</f>
        <v>0</v>
      </c>
      <c r="AR156" s="132" t="s">
        <v>207</v>
      </c>
      <c r="AT156" s="132" t="s">
        <v>149</v>
      </c>
      <c r="AU156" s="132" t="s">
        <v>108</v>
      </c>
      <c r="AY156" s="15" t="s">
        <v>146</v>
      </c>
      <c r="BE156" s="133">
        <f>IF(N156="základní",J156,0)</f>
        <v>0</v>
      </c>
      <c r="BF156" s="133">
        <f>IF(N156="snížená",J156,0)</f>
        <v>0</v>
      </c>
      <c r="BG156" s="133">
        <f>IF(N156="zákl. přenesená",J156,0)</f>
        <v>0</v>
      </c>
      <c r="BH156" s="133">
        <f>IF(N156="sníž. přenesená",J156,0)</f>
        <v>0</v>
      </c>
      <c r="BI156" s="133">
        <f>IF(N156="nulová",J156,0)</f>
        <v>0</v>
      </c>
      <c r="BJ156" s="15" t="s">
        <v>108</v>
      </c>
      <c r="BK156" s="133">
        <f>ROUND(I156*H156,2)</f>
        <v>0</v>
      </c>
      <c r="BL156" s="15" t="s">
        <v>207</v>
      </c>
      <c r="BM156" s="132" t="s">
        <v>359</v>
      </c>
    </row>
    <row r="157" spans="2:65" s="12" customFormat="1">
      <c r="B157" s="216"/>
      <c r="C157" s="193"/>
      <c r="D157" s="194" t="s">
        <v>156</v>
      </c>
      <c r="E157" s="195" t="s">
        <v>1</v>
      </c>
      <c r="F157" s="196" t="s">
        <v>360</v>
      </c>
      <c r="G157" s="193"/>
      <c r="H157" s="197">
        <v>3.3</v>
      </c>
      <c r="I157" s="193"/>
      <c r="J157" s="193"/>
      <c r="K157" s="193"/>
      <c r="L157" s="134"/>
      <c r="M157" s="137"/>
      <c r="T157" s="138"/>
      <c r="AT157" s="136" t="s">
        <v>156</v>
      </c>
      <c r="AU157" s="136" t="s">
        <v>108</v>
      </c>
      <c r="AV157" s="12" t="s">
        <v>108</v>
      </c>
      <c r="AW157" s="12" t="s">
        <v>31</v>
      </c>
      <c r="AX157" s="12" t="s">
        <v>85</v>
      </c>
      <c r="AY157" s="136" t="s">
        <v>146</v>
      </c>
    </row>
    <row r="158" spans="2:65" s="1" customFormat="1" ht="16.5" customHeight="1">
      <c r="B158" s="219"/>
      <c r="C158" s="205" t="s">
        <v>8</v>
      </c>
      <c r="D158" s="206" t="s">
        <v>149</v>
      </c>
      <c r="E158" s="207" t="s">
        <v>361</v>
      </c>
      <c r="F158" s="204" t="s">
        <v>362</v>
      </c>
      <c r="G158" s="208" t="s">
        <v>160</v>
      </c>
      <c r="H158" s="209">
        <v>3.3</v>
      </c>
      <c r="I158" s="155">
        <v>0</v>
      </c>
      <c r="J158" s="203">
        <f>ROUND(I158*H158,2)</f>
        <v>0</v>
      </c>
      <c r="K158" s="204" t="s">
        <v>153</v>
      </c>
      <c r="L158" s="27"/>
      <c r="M158" s="128" t="s">
        <v>1</v>
      </c>
      <c r="N158" s="129" t="s">
        <v>43</v>
      </c>
      <c r="O158" s="130">
        <v>7.2999999999999995E-2</v>
      </c>
      <c r="P158" s="130">
        <f>O158*H158</f>
        <v>0.24089999999999998</v>
      </c>
      <c r="Q158" s="130">
        <v>0</v>
      </c>
      <c r="R158" s="130">
        <f>Q158*H158</f>
        <v>0</v>
      </c>
      <c r="S158" s="130">
        <v>0</v>
      </c>
      <c r="T158" s="131">
        <f>S158*H158</f>
        <v>0</v>
      </c>
      <c r="AR158" s="132" t="s">
        <v>207</v>
      </c>
      <c r="AT158" s="132" t="s">
        <v>149</v>
      </c>
      <c r="AU158" s="132" t="s">
        <v>108</v>
      </c>
      <c r="AY158" s="15" t="s">
        <v>146</v>
      </c>
      <c r="BE158" s="133">
        <f>IF(N158="základní",J158,0)</f>
        <v>0</v>
      </c>
      <c r="BF158" s="133">
        <f>IF(N158="snížená",J158,0)</f>
        <v>0</v>
      </c>
      <c r="BG158" s="133">
        <f>IF(N158="zákl. přenesená",J158,0)</f>
        <v>0</v>
      </c>
      <c r="BH158" s="133">
        <f>IF(N158="sníž. přenesená",J158,0)</f>
        <v>0</v>
      </c>
      <c r="BI158" s="133">
        <f>IF(N158="nulová",J158,0)</f>
        <v>0</v>
      </c>
      <c r="BJ158" s="15" t="s">
        <v>108</v>
      </c>
      <c r="BK158" s="133">
        <f>ROUND(I158*H158,2)</f>
        <v>0</v>
      </c>
      <c r="BL158" s="15" t="s">
        <v>207</v>
      </c>
      <c r="BM158" s="132" t="s">
        <v>363</v>
      </c>
    </row>
    <row r="159" spans="2:65" s="12" customFormat="1">
      <c r="B159" s="216"/>
      <c r="C159" s="193"/>
      <c r="D159" s="194" t="s">
        <v>156</v>
      </c>
      <c r="E159" s="195" t="s">
        <v>1</v>
      </c>
      <c r="F159" s="196" t="s">
        <v>360</v>
      </c>
      <c r="G159" s="193"/>
      <c r="H159" s="197">
        <v>3.3</v>
      </c>
      <c r="I159" s="193"/>
      <c r="J159" s="193"/>
      <c r="K159" s="193"/>
      <c r="L159" s="134"/>
      <c r="M159" s="137"/>
      <c r="T159" s="138"/>
      <c r="AT159" s="136" t="s">
        <v>156</v>
      </c>
      <c r="AU159" s="136" t="s">
        <v>108</v>
      </c>
      <c r="AV159" s="12" t="s">
        <v>108</v>
      </c>
      <c r="AW159" s="12" t="s">
        <v>31</v>
      </c>
      <c r="AX159" s="12" t="s">
        <v>85</v>
      </c>
      <c r="AY159" s="136" t="s">
        <v>146</v>
      </c>
    </row>
    <row r="160" spans="2:65" s="1" customFormat="1" ht="16.5" customHeight="1">
      <c r="B160" s="219"/>
      <c r="C160" s="205" t="s">
        <v>93</v>
      </c>
      <c r="D160" s="206" t="s">
        <v>149</v>
      </c>
      <c r="E160" s="207" t="s">
        <v>364</v>
      </c>
      <c r="F160" s="204" t="s">
        <v>365</v>
      </c>
      <c r="G160" s="208" t="s">
        <v>160</v>
      </c>
      <c r="H160" s="209">
        <v>6.8</v>
      </c>
      <c r="I160" s="155">
        <v>0</v>
      </c>
      <c r="J160" s="203">
        <f>ROUND(I160*H160,2)</f>
        <v>0</v>
      </c>
      <c r="K160" s="204" t="s">
        <v>153</v>
      </c>
      <c r="L160" s="27"/>
      <c r="M160" s="128" t="s">
        <v>1</v>
      </c>
      <c r="N160" s="129" t="s">
        <v>43</v>
      </c>
      <c r="O160" s="130">
        <v>0.192</v>
      </c>
      <c r="P160" s="130">
        <f>O160*H160</f>
        <v>1.3056000000000001</v>
      </c>
      <c r="Q160" s="130">
        <v>4.5500000000000002E-3</v>
      </c>
      <c r="R160" s="130">
        <f>Q160*H160</f>
        <v>3.0940000000000002E-2</v>
      </c>
      <c r="S160" s="130">
        <v>0</v>
      </c>
      <c r="T160" s="131">
        <f>S160*H160</f>
        <v>0</v>
      </c>
      <c r="AR160" s="132" t="s">
        <v>207</v>
      </c>
      <c r="AT160" s="132" t="s">
        <v>149</v>
      </c>
      <c r="AU160" s="132" t="s">
        <v>108</v>
      </c>
      <c r="AY160" s="15" t="s">
        <v>146</v>
      </c>
      <c r="BE160" s="133">
        <f>IF(N160="základní",J160,0)</f>
        <v>0</v>
      </c>
      <c r="BF160" s="133">
        <f>IF(N160="snížená",J160,0)</f>
        <v>0</v>
      </c>
      <c r="BG160" s="133">
        <f>IF(N160="zákl. přenesená",J160,0)</f>
        <v>0</v>
      </c>
      <c r="BH160" s="133">
        <f>IF(N160="sníž. přenesená",J160,0)</f>
        <v>0</v>
      </c>
      <c r="BI160" s="133">
        <f>IF(N160="nulová",J160,0)</f>
        <v>0</v>
      </c>
      <c r="BJ160" s="15" t="s">
        <v>108</v>
      </c>
      <c r="BK160" s="133">
        <f>ROUND(I160*H160,2)</f>
        <v>0</v>
      </c>
      <c r="BL160" s="15" t="s">
        <v>207</v>
      </c>
      <c r="BM160" s="132" t="s">
        <v>366</v>
      </c>
    </row>
    <row r="161" spans="2:65" s="12" customFormat="1">
      <c r="B161" s="216"/>
      <c r="C161" s="193"/>
      <c r="D161" s="194" t="s">
        <v>156</v>
      </c>
      <c r="E161" s="195" t="s">
        <v>1</v>
      </c>
      <c r="F161" s="196" t="s">
        <v>353</v>
      </c>
      <c r="G161" s="193"/>
      <c r="H161" s="197">
        <v>6.8</v>
      </c>
      <c r="I161" s="193"/>
      <c r="J161" s="193"/>
      <c r="K161" s="193"/>
      <c r="L161" s="134"/>
      <c r="M161" s="137"/>
      <c r="T161" s="138"/>
      <c r="AT161" s="136" t="s">
        <v>156</v>
      </c>
      <c r="AU161" s="136" t="s">
        <v>108</v>
      </c>
      <c r="AV161" s="12" t="s">
        <v>108</v>
      </c>
      <c r="AW161" s="12" t="s">
        <v>31</v>
      </c>
      <c r="AX161" s="12" t="s">
        <v>85</v>
      </c>
      <c r="AY161" s="136" t="s">
        <v>146</v>
      </c>
    </row>
    <row r="162" spans="2:65" s="1" customFormat="1" ht="21.75" customHeight="1">
      <c r="B162" s="219"/>
      <c r="C162" s="205" t="s">
        <v>223</v>
      </c>
      <c r="D162" s="206" t="s">
        <v>149</v>
      </c>
      <c r="E162" s="207" t="s">
        <v>367</v>
      </c>
      <c r="F162" s="204" t="s">
        <v>368</v>
      </c>
      <c r="G162" s="208" t="s">
        <v>278</v>
      </c>
      <c r="H162" s="209">
        <v>7</v>
      </c>
      <c r="I162" s="155">
        <v>0</v>
      </c>
      <c r="J162" s="203">
        <f>ROUND(I162*H162,2)</f>
        <v>0</v>
      </c>
      <c r="K162" s="204" t="s">
        <v>153</v>
      </c>
      <c r="L162" s="27"/>
      <c r="M162" s="128" t="s">
        <v>1</v>
      </c>
      <c r="N162" s="129" t="s">
        <v>43</v>
      </c>
      <c r="O162" s="130">
        <v>0.161</v>
      </c>
      <c r="P162" s="130">
        <f>O162*H162</f>
        <v>1.127</v>
      </c>
      <c r="Q162" s="130">
        <v>2.9999999999999997E-4</v>
      </c>
      <c r="R162" s="130">
        <f>Q162*H162</f>
        <v>2.0999999999999999E-3</v>
      </c>
      <c r="S162" s="130">
        <v>0</v>
      </c>
      <c r="T162" s="131">
        <f>S162*H162</f>
        <v>0</v>
      </c>
      <c r="AR162" s="132" t="s">
        <v>207</v>
      </c>
      <c r="AT162" s="132" t="s">
        <v>149</v>
      </c>
      <c r="AU162" s="132" t="s">
        <v>108</v>
      </c>
      <c r="AY162" s="15" t="s">
        <v>146</v>
      </c>
      <c r="BE162" s="133">
        <f>IF(N162="základní",J162,0)</f>
        <v>0</v>
      </c>
      <c r="BF162" s="133">
        <f>IF(N162="snížená",J162,0)</f>
        <v>0</v>
      </c>
      <c r="BG162" s="133">
        <f>IF(N162="zákl. přenesená",J162,0)</f>
        <v>0</v>
      </c>
      <c r="BH162" s="133">
        <f>IF(N162="sníž. přenesená",J162,0)</f>
        <v>0</v>
      </c>
      <c r="BI162" s="133">
        <f>IF(N162="nulová",J162,0)</f>
        <v>0</v>
      </c>
      <c r="BJ162" s="15" t="s">
        <v>108</v>
      </c>
      <c r="BK162" s="133">
        <f>ROUND(I162*H162,2)</f>
        <v>0</v>
      </c>
      <c r="BL162" s="15" t="s">
        <v>207</v>
      </c>
      <c r="BM162" s="132" t="s">
        <v>369</v>
      </c>
    </row>
    <row r="163" spans="2:65" s="12" customFormat="1">
      <c r="B163" s="216"/>
      <c r="C163" s="193"/>
      <c r="D163" s="194" t="s">
        <v>156</v>
      </c>
      <c r="E163" s="195" t="s">
        <v>1</v>
      </c>
      <c r="F163" s="196" t="s">
        <v>370</v>
      </c>
      <c r="G163" s="193"/>
      <c r="H163" s="197">
        <v>7</v>
      </c>
      <c r="I163" s="193"/>
      <c r="J163" s="193"/>
      <c r="K163" s="193"/>
      <c r="L163" s="134"/>
      <c r="M163" s="137"/>
      <c r="T163" s="138"/>
      <c r="AT163" s="136" t="s">
        <v>156</v>
      </c>
      <c r="AU163" s="136" t="s">
        <v>108</v>
      </c>
      <c r="AV163" s="12" t="s">
        <v>108</v>
      </c>
      <c r="AW163" s="12" t="s">
        <v>31</v>
      </c>
      <c r="AX163" s="12" t="s">
        <v>85</v>
      </c>
      <c r="AY163" s="136" t="s">
        <v>146</v>
      </c>
    </row>
    <row r="164" spans="2:65" s="1" customFormat="1" ht="21.75" customHeight="1">
      <c r="B164" s="219"/>
      <c r="C164" s="222" t="s">
        <v>228</v>
      </c>
      <c r="D164" s="223" t="s">
        <v>371</v>
      </c>
      <c r="E164" s="224" t="s">
        <v>372</v>
      </c>
      <c r="F164" s="221" t="s">
        <v>373</v>
      </c>
      <c r="G164" s="225" t="s">
        <v>160</v>
      </c>
      <c r="H164" s="226">
        <v>0.4</v>
      </c>
      <c r="I164" s="155">
        <v>0</v>
      </c>
      <c r="J164" s="220">
        <f>ROUND(I164*H164,2)</f>
        <v>0</v>
      </c>
      <c r="K164" s="221" t="s">
        <v>153</v>
      </c>
      <c r="L164" s="146"/>
      <c r="M164" s="147" t="s">
        <v>1</v>
      </c>
      <c r="N164" s="148" t="s">
        <v>43</v>
      </c>
      <c r="O164" s="130">
        <v>0</v>
      </c>
      <c r="P164" s="130">
        <f>O164*H164</f>
        <v>0</v>
      </c>
      <c r="Q164" s="130">
        <v>2.1999999999999999E-2</v>
      </c>
      <c r="R164" s="130">
        <f>Q164*H164</f>
        <v>8.8000000000000005E-3</v>
      </c>
      <c r="S164" s="130">
        <v>0</v>
      </c>
      <c r="T164" s="131">
        <f>S164*H164</f>
        <v>0</v>
      </c>
      <c r="AR164" s="132" t="s">
        <v>374</v>
      </c>
      <c r="AT164" s="132" t="s">
        <v>371</v>
      </c>
      <c r="AU164" s="132" t="s">
        <v>108</v>
      </c>
      <c r="AY164" s="15" t="s">
        <v>146</v>
      </c>
      <c r="BE164" s="133">
        <f>IF(N164="základní",J164,0)</f>
        <v>0</v>
      </c>
      <c r="BF164" s="133">
        <f>IF(N164="snížená",J164,0)</f>
        <v>0</v>
      </c>
      <c r="BG164" s="133">
        <f>IF(N164="zákl. přenesená",J164,0)</f>
        <v>0</v>
      </c>
      <c r="BH164" s="133">
        <f>IF(N164="sníž. přenesená",J164,0)</f>
        <v>0</v>
      </c>
      <c r="BI164" s="133">
        <f>IF(N164="nulová",J164,0)</f>
        <v>0</v>
      </c>
      <c r="BJ164" s="15" t="s">
        <v>108</v>
      </c>
      <c r="BK164" s="133">
        <f>ROUND(I164*H164,2)</f>
        <v>0</v>
      </c>
      <c r="BL164" s="15" t="s">
        <v>207</v>
      </c>
      <c r="BM164" s="132" t="s">
        <v>375</v>
      </c>
    </row>
    <row r="165" spans="2:65" s="12" customFormat="1">
      <c r="B165" s="216"/>
      <c r="C165" s="193"/>
      <c r="D165" s="194" t="s">
        <v>156</v>
      </c>
      <c r="E165" s="195" t="s">
        <v>1</v>
      </c>
      <c r="F165" s="196" t="s">
        <v>376</v>
      </c>
      <c r="G165" s="193"/>
      <c r="H165" s="197">
        <v>0.4</v>
      </c>
      <c r="I165" s="193"/>
      <c r="J165" s="193"/>
      <c r="K165" s="193"/>
      <c r="L165" s="134"/>
      <c r="M165" s="137"/>
      <c r="T165" s="138"/>
      <c r="AT165" s="136" t="s">
        <v>156</v>
      </c>
      <c r="AU165" s="136" t="s">
        <v>108</v>
      </c>
      <c r="AV165" s="12" t="s">
        <v>108</v>
      </c>
      <c r="AW165" s="12" t="s">
        <v>31</v>
      </c>
      <c r="AX165" s="12" t="s">
        <v>85</v>
      </c>
      <c r="AY165" s="136" t="s">
        <v>146</v>
      </c>
    </row>
    <row r="166" spans="2:65" s="1" customFormat="1" ht="21.75" customHeight="1">
      <c r="B166" s="219"/>
      <c r="C166" s="205" t="s">
        <v>207</v>
      </c>
      <c r="D166" s="206" t="s">
        <v>149</v>
      </c>
      <c r="E166" s="207" t="s">
        <v>377</v>
      </c>
      <c r="F166" s="204" t="s">
        <v>378</v>
      </c>
      <c r="G166" s="208" t="s">
        <v>160</v>
      </c>
      <c r="H166" s="209">
        <v>3.5</v>
      </c>
      <c r="I166" s="155">
        <v>0</v>
      </c>
      <c r="J166" s="203">
        <f>ROUND(I166*H166,2)</f>
        <v>0</v>
      </c>
      <c r="K166" s="204" t="s">
        <v>153</v>
      </c>
      <c r="L166" s="27"/>
      <c r="M166" s="128" t="s">
        <v>1</v>
      </c>
      <c r="N166" s="129" t="s">
        <v>43</v>
      </c>
      <c r="O166" s="130">
        <v>1.06</v>
      </c>
      <c r="P166" s="130">
        <f>O166*H166</f>
        <v>3.71</v>
      </c>
      <c r="Q166" s="130">
        <v>9.0900000000000009E-3</v>
      </c>
      <c r="R166" s="130">
        <f>Q166*H166</f>
        <v>3.1815000000000003E-2</v>
      </c>
      <c r="S166" s="130">
        <v>0</v>
      </c>
      <c r="T166" s="131">
        <f>S166*H166</f>
        <v>0</v>
      </c>
      <c r="AR166" s="132" t="s">
        <v>207</v>
      </c>
      <c r="AT166" s="132" t="s">
        <v>149</v>
      </c>
      <c r="AU166" s="132" t="s">
        <v>108</v>
      </c>
      <c r="AY166" s="15" t="s">
        <v>146</v>
      </c>
      <c r="BE166" s="133">
        <f>IF(N166="základní",J166,0)</f>
        <v>0</v>
      </c>
      <c r="BF166" s="133">
        <f>IF(N166="snížená",J166,0)</f>
        <v>0</v>
      </c>
      <c r="BG166" s="133">
        <f>IF(N166="zákl. přenesená",J166,0)</f>
        <v>0</v>
      </c>
      <c r="BH166" s="133">
        <f>IF(N166="sníž. přenesená",J166,0)</f>
        <v>0</v>
      </c>
      <c r="BI166" s="133">
        <f>IF(N166="nulová",J166,0)</f>
        <v>0</v>
      </c>
      <c r="BJ166" s="15" t="s">
        <v>108</v>
      </c>
      <c r="BK166" s="133">
        <f>ROUND(I166*H166,2)</f>
        <v>0</v>
      </c>
      <c r="BL166" s="15" t="s">
        <v>207</v>
      </c>
      <c r="BM166" s="132" t="s">
        <v>379</v>
      </c>
    </row>
    <row r="167" spans="2:65" s="12" customFormat="1">
      <c r="B167" s="216"/>
      <c r="C167" s="193"/>
      <c r="D167" s="194" t="s">
        <v>156</v>
      </c>
      <c r="E167" s="195" t="s">
        <v>1</v>
      </c>
      <c r="F167" s="196" t="s">
        <v>380</v>
      </c>
      <c r="G167" s="193"/>
      <c r="H167" s="197">
        <v>3.5</v>
      </c>
      <c r="I167" s="193"/>
      <c r="J167" s="193"/>
      <c r="K167" s="193"/>
      <c r="L167" s="134"/>
      <c r="M167" s="137"/>
      <c r="T167" s="138"/>
      <c r="AT167" s="136" t="s">
        <v>156</v>
      </c>
      <c r="AU167" s="136" t="s">
        <v>108</v>
      </c>
      <c r="AV167" s="12" t="s">
        <v>108</v>
      </c>
      <c r="AW167" s="12" t="s">
        <v>31</v>
      </c>
      <c r="AX167" s="12" t="s">
        <v>85</v>
      </c>
      <c r="AY167" s="136" t="s">
        <v>146</v>
      </c>
    </row>
    <row r="168" spans="2:65" s="1" customFormat="1" ht="16.5" customHeight="1">
      <c r="B168" s="219"/>
      <c r="C168" s="222" t="s">
        <v>96</v>
      </c>
      <c r="D168" s="223" t="s">
        <v>371</v>
      </c>
      <c r="E168" s="224" t="s">
        <v>381</v>
      </c>
      <c r="F168" s="221" t="s">
        <v>382</v>
      </c>
      <c r="G168" s="225" t="s">
        <v>160</v>
      </c>
      <c r="H168" s="226">
        <v>4.2</v>
      </c>
      <c r="I168" s="155">
        <v>0</v>
      </c>
      <c r="J168" s="220">
        <f>ROUND(I168*H168,2)</f>
        <v>0</v>
      </c>
      <c r="K168" s="221" t="s">
        <v>231</v>
      </c>
      <c r="L168" s="146"/>
      <c r="M168" s="147" t="s">
        <v>1</v>
      </c>
      <c r="N168" s="148" t="s">
        <v>43</v>
      </c>
      <c r="O168" s="130">
        <v>0</v>
      </c>
      <c r="P168" s="130">
        <f>O168*H168</f>
        <v>0</v>
      </c>
      <c r="Q168" s="130">
        <v>2.1999999999999999E-2</v>
      </c>
      <c r="R168" s="130">
        <f>Q168*H168</f>
        <v>9.2399999999999996E-2</v>
      </c>
      <c r="S168" s="130">
        <v>0</v>
      </c>
      <c r="T168" s="131">
        <f>S168*H168</f>
        <v>0</v>
      </c>
      <c r="AR168" s="132" t="s">
        <v>374</v>
      </c>
      <c r="AT168" s="132" t="s">
        <v>371</v>
      </c>
      <c r="AU168" s="132" t="s">
        <v>108</v>
      </c>
      <c r="AY168" s="15" t="s">
        <v>146</v>
      </c>
      <c r="BE168" s="133">
        <f>IF(N168="základní",J168,0)</f>
        <v>0</v>
      </c>
      <c r="BF168" s="133">
        <f>IF(N168="snížená",J168,0)</f>
        <v>0</v>
      </c>
      <c r="BG168" s="133">
        <f>IF(N168="zákl. přenesená",J168,0)</f>
        <v>0</v>
      </c>
      <c r="BH168" s="133">
        <f>IF(N168="sníž. přenesená",J168,0)</f>
        <v>0</v>
      </c>
      <c r="BI168" s="133">
        <f>IF(N168="nulová",J168,0)</f>
        <v>0</v>
      </c>
      <c r="BJ168" s="15" t="s">
        <v>108</v>
      </c>
      <c r="BK168" s="133">
        <f>ROUND(I168*H168,2)</f>
        <v>0</v>
      </c>
      <c r="BL168" s="15" t="s">
        <v>207</v>
      </c>
      <c r="BM168" s="132" t="s">
        <v>383</v>
      </c>
    </row>
    <row r="169" spans="2:65" s="12" customFormat="1">
      <c r="B169" s="216"/>
      <c r="C169" s="193"/>
      <c r="D169" s="194" t="s">
        <v>156</v>
      </c>
      <c r="E169" s="195" t="s">
        <v>1</v>
      </c>
      <c r="F169" s="196" t="s">
        <v>384</v>
      </c>
      <c r="G169" s="193"/>
      <c r="H169" s="197">
        <v>4.2</v>
      </c>
      <c r="I169" s="193"/>
      <c r="J169" s="193"/>
      <c r="K169" s="193"/>
      <c r="L169" s="134"/>
      <c r="M169" s="137"/>
      <c r="T169" s="138"/>
      <c r="AT169" s="136" t="s">
        <v>156</v>
      </c>
      <c r="AU169" s="136" t="s">
        <v>108</v>
      </c>
      <c r="AV169" s="12" t="s">
        <v>108</v>
      </c>
      <c r="AW169" s="12" t="s">
        <v>31</v>
      </c>
      <c r="AX169" s="12" t="s">
        <v>85</v>
      </c>
      <c r="AY169" s="136" t="s">
        <v>146</v>
      </c>
    </row>
    <row r="170" spans="2:65" s="1" customFormat="1" ht="21.75" customHeight="1">
      <c r="B170" s="219"/>
      <c r="C170" s="205" t="s">
        <v>242</v>
      </c>
      <c r="D170" s="206" t="s">
        <v>149</v>
      </c>
      <c r="E170" s="207" t="s">
        <v>385</v>
      </c>
      <c r="F170" s="204" t="s">
        <v>386</v>
      </c>
      <c r="G170" s="208" t="s">
        <v>160</v>
      </c>
      <c r="H170" s="209">
        <v>3.3</v>
      </c>
      <c r="I170" s="155">
        <v>0</v>
      </c>
      <c r="J170" s="203">
        <f>ROUND(I170*H170,2)</f>
        <v>0</v>
      </c>
      <c r="K170" s="204" t="s">
        <v>153</v>
      </c>
      <c r="L170" s="27"/>
      <c r="M170" s="128" t="s">
        <v>1</v>
      </c>
      <c r="N170" s="129" t="s">
        <v>43</v>
      </c>
      <c r="O170" s="130">
        <v>0.79200000000000004</v>
      </c>
      <c r="P170" s="130">
        <f>O170*H170</f>
        <v>2.6135999999999999</v>
      </c>
      <c r="Q170" s="130">
        <v>6.0000000000000001E-3</v>
      </c>
      <c r="R170" s="130">
        <f>Q170*H170</f>
        <v>1.9799999999999998E-2</v>
      </c>
      <c r="S170" s="130">
        <v>0</v>
      </c>
      <c r="T170" s="131">
        <f>S170*H170</f>
        <v>0</v>
      </c>
      <c r="AR170" s="132" t="s">
        <v>207</v>
      </c>
      <c r="AT170" s="132" t="s">
        <v>149</v>
      </c>
      <c r="AU170" s="132" t="s">
        <v>108</v>
      </c>
      <c r="AY170" s="15" t="s">
        <v>146</v>
      </c>
      <c r="BE170" s="133">
        <f>IF(N170="základní",J170,0)</f>
        <v>0</v>
      </c>
      <c r="BF170" s="133">
        <f>IF(N170="snížená",J170,0)</f>
        <v>0</v>
      </c>
      <c r="BG170" s="133">
        <f>IF(N170="zákl. přenesená",J170,0)</f>
        <v>0</v>
      </c>
      <c r="BH170" s="133">
        <f>IF(N170="sníž. přenesená",J170,0)</f>
        <v>0</v>
      </c>
      <c r="BI170" s="133">
        <f>IF(N170="nulová",J170,0)</f>
        <v>0</v>
      </c>
      <c r="BJ170" s="15" t="s">
        <v>108</v>
      </c>
      <c r="BK170" s="133">
        <f>ROUND(I170*H170,2)</f>
        <v>0</v>
      </c>
      <c r="BL170" s="15" t="s">
        <v>207</v>
      </c>
      <c r="BM170" s="132" t="s">
        <v>387</v>
      </c>
    </row>
    <row r="171" spans="2:65" s="12" customFormat="1">
      <c r="B171" s="216"/>
      <c r="C171" s="193"/>
      <c r="D171" s="194" t="s">
        <v>156</v>
      </c>
      <c r="E171" s="195" t="s">
        <v>1</v>
      </c>
      <c r="F171" s="196" t="s">
        <v>360</v>
      </c>
      <c r="G171" s="193"/>
      <c r="H171" s="197">
        <v>3.3</v>
      </c>
      <c r="I171" s="193"/>
      <c r="J171" s="193"/>
      <c r="K171" s="193"/>
      <c r="L171" s="134"/>
      <c r="M171" s="137"/>
      <c r="T171" s="138"/>
      <c r="AT171" s="136" t="s">
        <v>156</v>
      </c>
      <c r="AU171" s="136" t="s">
        <v>108</v>
      </c>
      <c r="AV171" s="12" t="s">
        <v>108</v>
      </c>
      <c r="AW171" s="12" t="s">
        <v>31</v>
      </c>
      <c r="AX171" s="12" t="s">
        <v>85</v>
      </c>
      <c r="AY171" s="136" t="s">
        <v>146</v>
      </c>
    </row>
    <row r="172" spans="2:65" s="1" customFormat="1" ht="21.75" customHeight="1">
      <c r="B172" s="219"/>
      <c r="C172" s="222" t="s">
        <v>99</v>
      </c>
      <c r="D172" s="223" t="s">
        <v>371</v>
      </c>
      <c r="E172" s="224" t="s">
        <v>372</v>
      </c>
      <c r="F172" s="221" t="s">
        <v>373</v>
      </c>
      <c r="G172" s="225" t="s">
        <v>160</v>
      </c>
      <c r="H172" s="226">
        <v>3.96</v>
      </c>
      <c r="I172" s="155">
        <v>0</v>
      </c>
      <c r="J172" s="220">
        <f>ROUND(I172*H172,2)</f>
        <v>0</v>
      </c>
      <c r="K172" s="221" t="s">
        <v>153</v>
      </c>
      <c r="L172" s="146"/>
      <c r="M172" s="147" t="s">
        <v>1</v>
      </c>
      <c r="N172" s="148" t="s">
        <v>43</v>
      </c>
      <c r="O172" s="130">
        <v>0</v>
      </c>
      <c r="P172" s="130">
        <f>O172*H172</f>
        <v>0</v>
      </c>
      <c r="Q172" s="130">
        <v>2.1999999999999999E-2</v>
      </c>
      <c r="R172" s="130">
        <f>Q172*H172</f>
        <v>8.7119999999999989E-2</v>
      </c>
      <c r="S172" s="130">
        <v>0</v>
      </c>
      <c r="T172" s="131">
        <f>S172*H172</f>
        <v>0</v>
      </c>
      <c r="AR172" s="132" t="s">
        <v>374</v>
      </c>
      <c r="AT172" s="132" t="s">
        <v>371</v>
      </c>
      <c r="AU172" s="132" t="s">
        <v>108</v>
      </c>
      <c r="AY172" s="15" t="s">
        <v>146</v>
      </c>
      <c r="BE172" s="133">
        <f>IF(N172="základní",J172,0)</f>
        <v>0</v>
      </c>
      <c r="BF172" s="133">
        <f>IF(N172="snížená",J172,0)</f>
        <v>0</v>
      </c>
      <c r="BG172" s="133">
        <f>IF(N172="zákl. přenesená",J172,0)</f>
        <v>0</v>
      </c>
      <c r="BH172" s="133">
        <f>IF(N172="sníž. přenesená",J172,0)</f>
        <v>0</v>
      </c>
      <c r="BI172" s="133">
        <f>IF(N172="nulová",J172,0)</f>
        <v>0</v>
      </c>
      <c r="BJ172" s="15" t="s">
        <v>108</v>
      </c>
      <c r="BK172" s="133">
        <f>ROUND(I172*H172,2)</f>
        <v>0</v>
      </c>
      <c r="BL172" s="15" t="s">
        <v>207</v>
      </c>
      <c r="BM172" s="132" t="s">
        <v>388</v>
      </c>
    </row>
    <row r="173" spans="2:65" s="12" customFormat="1">
      <c r="B173" s="216"/>
      <c r="C173" s="193"/>
      <c r="D173" s="194" t="s">
        <v>156</v>
      </c>
      <c r="E173" s="195" t="s">
        <v>1</v>
      </c>
      <c r="F173" s="196" t="s">
        <v>389</v>
      </c>
      <c r="G173" s="193"/>
      <c r="H173" s="197">
        <v>3.96</v>
      </c>
      <c r="I173" s="193"/>
      <c r="J173" s="193"/>
      <c r="K173" s="193"/>
      <c r="L173" s="134"/>
      <c r="M173" s="137"/>
      <c r="T173" s="138"/>
      <c r="AT173" s="136" t="s">
        <v>156</v>
      </c>
      <c r="AU173" s="136" t="s">
        <v>108</v>
      </c>
      <c r="AV173" s="12" t="s">
        <v>108</v>
      </c>
      <c r="AW173" s="12" t="s">
        <v>31</v>
      </c>
      <c r="AX173" s="12" t="s">
        <v>85</v>
      </c>
      <c r="AY173" s="136" t="s">
        <v>146</v>
      </c>
    </row>
    <row r="174" spans="2:65" s="1" customFormat="1" ht="16.5" customHeight="1">
      <c r="B174" s="219"/>
      <c r="C174" s="205" t="s">
        <v>253</v>
      </c>
      <c r="D174" s="206" t="s">
        <v>149</v>
      </c>
      <c r="E174" s="207" t="s">
        <v>390</v>
      </c>
      <c r="F174" s="204" t="s">
        <v>391</v>
      </c>
      <c r="G174" s="208" t="s">
        <v>160</v>
      </c>
      <c r="H174" s="209">
        <v>3.5</v>
      </c>
      <c r="I174" s="155">
        <v>0</v>
      </c>
      <c r="J174" s="203">
        <f>ROUND(I174*H174,2)</f>
        <v>0</v>
      </c>
      <c r="K174" s="204" t="s">
        <v>153</v>
      </c>
      <c r="L174" s="27"/>
      <c r="M174" s="128" t="s">
        <v>1</v>
      </c>
      <c r="N174" s="129" t="s">
        <v>43</v>
      </c>
      <c r="O174" s="130">
        <v>0.27800000000000002</v>
      </c>
      <c r="P174" s="130">
        <f>O174*H174</f>
        <v>0.97300000000000009</v>
      </c>
      <c r="Q174" s="130">
        <v>1.5E-3</v>
      </c>
      <c r="R174" s="130">
        <f>Q174*H174</f>
        <v>5.2500000000000003E-3</v>
      </c>
      <c r="S174" s="130">
        <v>0</v>
      </c>
      <c r="T174" s="131">
        <f>S174*H174</f>
        <v>0</v>
      </c>
      <c r="AR174" s="132" t="s">
        <v>207</v>
      </c>
      <c r="AT174" s="132" t="s">
        <v>149</v>
      </c>
      <c r="AU174" s="132" t="s">
        <v>108</v>
      </c>
      <c r="AY174" s="15" t="s">
        <v>146</v>
      </c>
      <c r="BE174" s="133">
        <f>IF(N174="základní",J174,0)</f>
        <v>0</v>
      </c>
      <c r="BF174" s="133">
        <f>IF(N174="snížená",J174,0)</f>
        <v>0</v>
      </c>
      <c r="BG174" s="133">
        <f>IF(N174="zákl. přenesená",J174,0)</f>
        <v>0</v>
      </c>
      <c r="BH174" s="133">
        <f>IF(N174="sníž. přenesená",J174,0)</f>
        <v>0</v>
      </c>
      <c r="BI174" s="133">
        <f>IF(N174="nulová",J174,0)</f>
        <v>0</v>
      </c>
      <c r="BJ174" s="15" t="s">
        <v>108</v>
      </c>
      <c r="BK174" s="133">
        <f>ROUND(I174*H174,2)</f>
        <v>0</v>
      </c>
      <c r="BL174" s="15" t="s">
        <v>207</v>
      </c>
      <c r="BM174" s="132" t="s">
        <v>392</v>
      </c>
    </row>
    <row r="175" spans="2:65" s="12" customFormat="1">
      <c r="B175" s="216"/>
      <c r="C175" s="193"/>
      <c r="D175" s="194" t="s">
        <v>156</v>
      </c>
      <c r="E175" s="195" t="s">
        <v>1</v>
      </c>
      <c r="F175" s="196" t="s">
        <v>380</v>
      </c>
      <c r="G175" s="193"/>
      <c r="H175" s="197">
        <v>3.5</v>
      </c>
      <c r="I175" s="193"/>
      <c r="J175" s="193"/>
      <c r="K175" s="193"/>
      <c r="L175" s="134"/>
      <c r="M175" s="137"/>
      <c r="T175" s="138"/>
      <c r="AT175" s="136" t="s">
        <v>156</v>
      </c>
      <c r="AU175" s="136" t="s">
        <v>108</v>
      </c>
      <c r="AV175" s="12" t="s">
        <v>108</v>
      </c>
      <c r="AW175" s="12" t="s">
        <v>31</v>
      </c>
      <c r="AX175" s="12" t="s">
        <v>85</v>
      </c>
      <c r="AY175" s="136" t="s">
        <v>146</v>
      </c>
    </row>
    <row r="176" spans="2:65" s="1" customFormat="1" ht="16.5" customHeight="1">
      <c r="B176" s="219"/>
      <c r="C176" s="205" t="s">
        <v>7</v>
      </c>
      <c r="D176" s="206" t="s">
        <v>149</v>
      </c>
      <c r="E176" s="207" t="s">
        <v>393</v>
      </c>
      <c r="F176" s="204" t="s">
        <v>394</v>
      </c>
      <c r="G176" s="208" t="s">
        <v>160</v>
      </c>
      <c r="H176" s="209">
        <v>6.8</v>
      </c>
      <c r="I176" s="155">
        <v>0</v>
      </c>
      <c r="J176" s="203">
        <f>ROUND(I176*H176,2)</f>
        <v>0</v>
      </c>
      <c r="K176" s="204" t="s">
        <v>153</v>
      </c>
      <c r="L176" s="27"/>
      <c r="M176" s="128" t="s">
        <v>1</v>
      </c>
      <c r="N176" s="129" t="s">
        <v>43</v>
      </c>
      <c r="O176" s="130">
        <v>4.1000000000000002E-2</v>
      </c>
      <c r="P176" s="130">
        <f>O176*H176</f>
        <v>0.27879999999999999</v>
      </c>
      <c r="Q176" s="130">
        <v>5.0000000000000002E-5</v>
      </c>
      <c r="R176" s="130">
        <f>Q176*H176</f>
        <v>3.4000000000000002E-4</v>
      </c>
      <c r="S176" s="130">
        <v>0</v>
      </c>
      <c r="T176" s="131">
        <f>S176*H176</f>
        <v>0</v>
      </c>
      <c r="AR176" s="132" t="s">
        <v>207</v>
      </c>
      <c r="AT176" s="132" t="s">
        <v>149</v>
      </c>
      <c r="AU176" s="132" t="s">
        <v>108</v>
      </c>
      <c r="AY176" s="15" t="s">
        <v>146</v>
      </c>
      <c r="BE176" s="133">
        <f>IF(N176="základní",J176,0)</f>
        <v>0</v>
      </c>
      <c r="BF176" s="133">
        <f>IF(N176="snížená",J176,0)</f>
        <v>0</v>
      </c>
      <c r="BG176" s="133">
        <f>IF(N176="zákl. přenesená",J176,0)</f>
        <v>0</v>
      </c>
      <c r="BH176" s="133">
        <f>IF(N176="sníž. přenesená",J176,0)</f>
        <v>0</v>
      </c>
      <c r="BI176" s="133">
        <f>IF(N176="nulová",J176,0)</f>
        <v>0</v>
      </c>
      <c r="BJ176" s="15" t="s">
        <v>108</v>
      </c>
      <c r="BK176" s="133">
        <f>ROUND(I176*H176,2)</f>
        <v>0</v>
      </c>
      <c r="BL176" s="15" t="s">
        <v>207</v>
      </c>
      <c r="BM176" s="132" t="s">
        <v>395</v>
      </c>
    </row>
    <row r="177" spans="2:65" s="12" customFormat="1">
      <c r="B177" s="216"/>
      <c r="C177" s="193"/>
      <c r="D177" s="194" t="s">
        <v>156</v>
      </c>
      <c r="E177" s="195" t="s">
        <v>1</v>
      </c>
      <c r="F177" s="196" t="s">
        <v>353</v>
      </c>
      <c r="G177" s="193"/>
      <c r="H177" s="197">
        <v>6.8</v>
      </c>
      <c r="I177" s="193"/>
      <c r="J177" s="193"/>
      <c r="K177" s="193"/>
      <c r="L177" s="134"/>
      <c r="M177" s="137"/>
      <c r="T177" s="138"/>
      <c r="AT177" s="136" t="s">
        <v>156</v>
      </c>
      <c r="AU177" s="136" t="s">
        <v>108</v>
      </c>
      <c r="AV177" s="12" t="s">
        <v>108</v>
      </c>
      <c r="AW177" s="12" t="s">
        <v>31</v>
      </c>
      <c r="AX177" s="12" t="s">
        <v>85</v>
      </c>
      <c r="AY177" s="136" t="s">
        <v>146</v>
      </c>
    </row>
    <row r="178" spans="2:65" s="1" customFormat="1" ht="16.5" customHeight="1">
      <c r="B178" s="219"/>
      <c r="C178" s="205" t="s">
        <v>262</v>
      </c>
      <c r="D178" s="206" t="s">
        <v>149</v>
      </c>
      <c r="E178" s="207" t="s">
        <v>396</v>
      </c>
      <c r="F178" s="204" t="s">
        <v>397</v>
      </c>
      <c r="G178" s="208" t="s">
        <v>185</v>
      </c>
      <c r="H178" s="209">
        <v>0.3</v>
      </c>
      <c r="I178" s="155">
        <v>0</v>
      </c>
      <c r="J178" s="203">
        <f>ROUND(I178*H178,2)</f>
        <v>0</v>
      </c>
      <c r="K178" s="204" t="s">
        <v>153</v>
      </c>
      <c r="L178" s="27"/>
      <c r="M178" s="128" t="s">
        <v>1</v>
      </c>
      <c r="N178" s="129" t="s">
        <v>43</v>
      </c>
      <c r="O178" s="130">
        <v>3.419</v>
      </c>
      <c r="P178" s="130">
        <f>O178*H178</f>
        <v>1.0257000000000001</v>
      </c>
      <c r="Q178" s="130">
        <v>0</v>
      </c>
      <c r="R178" s="130">
        <f>Q178*H178</f>
        <v>0</v>
      </c>
      <c r="S178" s="130">
        <v>0</v>
      </c>
      <c r="T178" s="131">
        <f>S178*H178</f>
        <v>0</v>
      </c>
      <c r="AR178" s="132" t="s">
        <v>207</v>
      </c>
      <c r="AT178" s="132" t="s">
        <v>149</v>
      </c>
      <c r="AU178" s="132" t="s">
        <v>108</v>
      </c>
      <c r="AY178" s="15" t="s">
        <v>146</v>
      </c>
      <c r="BE178" s="133">
        <f>IF(N178="základní",J178,0)</f>
        <v>0</v>
      </c>
      <c r="BF178" s="133">
        <f>IF(N178="snížená",J178,0)</f>
        <v>0</v>
      </c>
      <c r="BG178" s="133">
        <f>IF(N178="zákl. přenesená",J178,0)</f>
        <v>0</v>
      </c>
      <c r="BH178" s="133">
        <f>IF(N178="sníž. přenesená",J178,0)</f>
        <v>0</v>
      </c>
      <c r="BI178" s="133">
        <f>IF(N178="nulová",J178,0)</f>
        <v>0</v>
      </c>
      <c r="BJ178" s="15" t="s">
        <v>108</v>
      </c>
      <c r="BK178" s="133">
        <f>ROUND(I178*H178,2)</f>
        <v>0</v>
      </c>
      <c r="BL178" s="15" t="s">
        <v>207</v>
      </c>
      <c r="BM178" s="132" t="s">
        <v>398</v>
      </c>
    </row>
    <row r="179" spans="2:65" s="12" customFormat="1">
      <c r="B179" s="216"/>
      <c r="C179" s="193"/>
      <c r="D179" s="194" t="s">
        <v>156</v>
      </c>
      <c r="E179" s="195" t="s">
        <v>1</v>
      </c>
      <c r="F179" s="196" t="s">
        <v>399</v>
      </c>
      <c r="G179" s="193"/>
      <c r="H179" s="197">
        <v>0.3</v>
      </c>
      <c r="I179" s="193"/>
      <c r="J179" s="193"/>
      <c r="K179" s="193"/>
      <c r="L179" s="134"/>
      <c r="M179" s="137"/>
      <c r="T179" s="138"/>
      <c r="AT179" s="136" t="s">
        <v>156</v>
      </c>
      <c r="AU179" s="136" t="s">
        <v>108</v>
      </c>
      <c r="AV179" s="12" t="s">
        <v>108</v>
      </c>
      <c r="AW179" s="12" t="s">
        <v>31</v>
      </c>
      <c r="AX179" s="12" t="s">
        <v>85</v>
      </c>
      <c r="AY179" s="136" t="s">
        <v>146</v>
      </c>
    </row>
    <row r="180" spans="2:65" s="11" customFormat="1" ht="22.9" customHeight="1">
      <c r="B180" s="227"/>
      <c r="C180" s="210"/>
      <c r="D180" s="211" t="s">
        <v>76</v>
      </c>
      <c r="E180" s="212" t="s">
        <v>400</v>
      </c>
      <c r="F180" s="212" t="s">
        <v>401</v>
      </c>
      <c r="G180" s="210"/>
      <c r="H180" s="210"/>
      <c r="I180" s="210"/>
      <c r="J180" s="213">
        <f>BK180</f>
        <v>0</v>
      </c>
      <c r="K180" s="210"/>
      <c r="L180" s="115"/>
      <c r="M180" s="118"/>
      <c r="P180" s="119">
        <f>SUM(P181:P202)</f>
        <v>62.042400000000008</v>
      </c>
      <c r="R180" s="119">
        <f>SUM(R181:R202)</f>
        <v>0.71472660000000021</v>
      </c>
      <c r="T180" s="120">
        <f>SUM(T181:T202)</f>
        <v>0</v>
      </c>
      <c r="AR180" s="116" t="s">
        <v>108</v>
      </c>
      <c r="AT180" s="121" t="s">
        <v>76</v>
      </c>
      <c r="AU180" s="121" t="s">
        <v>85</v>
      </c>
      <c r="AY180" s="116" t="s">
        <v>146</v>
      </c>
      <c r="BK180" s="122">
        <f>SUM(BK181:BK202)</f>
        <v>0</v>
      </c>
    </row>
    <row r="181" spans="2:65" s="1" customFormat="1" ht="16.5" customHeight="1">
      <c r="B181" s="219"/>
      <c r="C181" s="205" t="s">
        <v>268</v>
      </c>
      <c r="D181" s="206" t="s">
        <v>149</v>
      </c>
      <c r="E181" s="207" t="s">
        <v>402</v>
      </c>
      <c r="F181" s="204" t="s">
        <v>403</v>
      </c>
      <c r="G181" s="208" t="s">
        <v>160</v>
      </c>
      <c r="H181" s="209">
        <v>53.9</v>
      </c>
      <c r="I181" s="155">
        <v>0</v>
      </c>
      <c r="J181" s="203">
        <f>ROUND(I181*H181,2)</f>
        <v>0</v>
      </c>
      <c r="K181" s="204" t="s">
        <v>153</v>
      </c>
      <c r="L181" s="27"/>
      <c r="M181" s="128" t="s">
        <v>1</v>
      </c>
      <c r="N181" s="129" t="s">
        <v>43</v>
      </c>
      <c r="O181" s="130">
        <v>7.0000000000000007E-2</v>
      </c>
      <c r="P181" s="130">
        <f>O181*H181</f>
        <v>3.7730000000000001</v>
      </c>
      <c r="Q181" s="130">
        <v>0</v>
      </c>
      <c r="R181" s="130">
        <f>Q181*H181</f>
        <v>0</v>
      </c>
      <c r="S181" s="130">
        <v>0</v>
      </c>
      <c r="T181" s="131">
        <f>S181*H181</f>
        <v>0</v>
      </c>
      <c r="AR181" s="132" t="s">
        <v>207</v>
      </c>
      <c r="AT181" s="132" t="s">
        <v>149</v>
      </c>
      <c r="AU181" s="132" t="s">
        <v>108</v>
      </c>
      <c r="AY181" s="15" t="s">
        <v>146</v>
      </c>
      <c r="BE181" s="133">
        <f>IF(N181="základní",J181,0)</f>
        <v>0</v>
      </c>
      <c r="BF181" s="133">
        <f>IF(N181="snížená",J181,0)</f>
        <v>0</v>
      </c>
      <c r="BG181" s="133">
        <f>IF(N181="zákl. přenesená",J181,0)</f>
        <v>0</v>
      </c>
      <c r="BH181" s="133">
        <f>IF(N181="sníž. přenesená",J181,0)</f>
        <v>0</v>
      </c>
      <c r="BI181" s="133">
        <f>IF(N181="nulová",J181,0)</f>
        <v>0</v>
      </c>
      <c r="BJ181" s="15" t="s">
        <v>108</v>
      </c>
      <c r="BK181" s="133">
        <f>ROUND(I181*H181,2)</f>
        <v>0</v>
      </c>
      <c r="BL181" s="15" t="s">
        <v>207</v>
      </c>
      <c r="BM181" s="132" t="s">
        <v>404</v>
      </c>
    </row>
    <row r="182" spans="2:65" s="12" customFormat="1">
      <c r="B182" s="216"/>
      <c r="C182" s="193"/>
      <c r="D182" s="194" t="s">
        <v>156</v>
      </c>
      <c r="E182" s="195" t="s">
        <v>1</v>
      </c>
      <c r="F182" s="196" t="s">
        <v>405</v>
      </c>
      <c r="G182" s="193"/>
      <c r="H182" s="197">
        <v>53.9</v>
      </c>
      <c r="I182" s="193"/>
      <c r="J182" s="193"/>
      <c r="K182" s="193"/>
      <c r="L182" s="134"/>
      <c r="M182" s="137"/>
      <c r="T182" s="138"/>
      <c r="AT182" s="136" t="s">
        <v>156</v>
      </c>
      <c r="AU182" s="136" t="s">
        <v>108</v>
      </c>
      <c r="AV182" s="12" t="s">
        <v>108</v>
      </c>
      <c r="AW182" s="12" t="s">
        <v>31</v>
      </c>
      <c r="AX182" s="12" t="s">
        <v>85</v>
      </c>
      <c r="AY182" s="136" t="s">
        <v>146</v>
      </c>
    </row>
    <row r="183" spans="2:65" s="1" customFormat="1" ht="16.5" customHeight="1">
      <c r="B183" s="219"/>
      <c r="C183" s="205" t="s">
        <v>275</v>
      </c>
      <c r="D183" s="206" t="s">
        <v>149</v>
      </c>
      <c r="E183" s="207" t="s">
        <v>406</v>
      </c>
      <c r="F183" s="204" t="s">
        <v>407</v>
      </c>
      <c r="G183" s="208" t="s">
        <v>160</v>
      </c>
      <c r="H183" s="209">
        <v>53.9</v>
      </c>
      <c r="I183" s="155">
        <v>0</v>
      </c>
      <c r="J183" s="203">
        <f>ROUND(I183*H183,2)</f>
        <v>0</v>
      </c>
      <c r="K183" s="204" t="s">
        <v>153</v>
      </c>
      <c r="L183" s="27"/>
      <c r="M183" s="128" t="s">
        <v>1</v>
      </c>
      <c r="N183" s="129" t="s">
        <v>43</v>
      </c>
      <c r="O183" s="130">
        <v>0.14599999999999999</v>
      </c>
      <c r="P183" s="130">
        <f>O183*H183</f>
        <v>7.8693999999999997</v>
      </c>
      <c r="Q183" s="130">
        <v>0</v>
      </c>
      <c r="R183" s="130">
        <f>Q183*H183</f>
        <v>0</v>
      </c>
      <c r="S183" s="130">
        <v>0</v>
      </c>
      <c r="T183" s="131">
        <f>S183*H183</f>
        <v>0</v>
      </c>
      <c r="AR183" s="132" t="s">
        <v>207</v>
      </c>
      <c r="AT183" s="132" t="s">
        <v>149</v>
      </c>
      <c r="AU183" s="132" t="s">
        <v>108</v>
      </c>
      <c r="AY183" s="15" t="s">
        <v>146</v>
      </c>
      <c r="BE183" s="133">
        <f>IF(N183="základní",J183,0)</f>
        <v>0</v>
      </c>
      <c r="BF183" s="133">
        <f>IF(N183="snížená",J183,0)</f>
        <v>0</v>
      </c>
      <c r="BG183" s="133">
        <f>IF(N183="zákl. přenesená",J183,0)</f>
        <v>0</v>
      </c>
      <c r="BH183" s="133">
        <f>IF(N183="sníž. přenesená",J183,0)</f>
        <v>0</v>
      </c>
      <c r="BI183" s="133">
        <f>IF(N183="nulová",J183,0)</f>
        <v>0</v>
      </c>
      <c r="BJ183" s="15" t="s">
        <v>108</v>
      </c>
      <c r="BK183" s="133">
        <f>ROUND(I183*H183,2)</f>
        <v>0</v>
      </c>
      <c r="BL183" s="15" t="s">
        <v>207</v>
      </c>
      <c r="BM183" s="132" t="s">
        <v>408</v>
      </c>
    </row>
    <row r="184" spans="2:65" s="12" customFormat="1">
      <c r="B184" s="216"/>
      <c r="C184" s="193"/>
      <c r="D184" s="194" t="s">
        <v>156</v>
      </c>
      <c r="E184" s="195" t="s">
        <v>1</v>
      </c>
      <c r="F184" s="196" t="s">
        <v>405</v>
      </c>
      <c r="G184" s="193"/>
      <c r="H184" s="197">
        <v>53.9</v>
      </c>
      <c r="I184" s="193"/>
      <c r="J184" s="193"/>
      <c r="K184" s="193"/>
      <c r="L184" s="134"/>
      <c r="M184" s="137"/>
      <c r="T184" s="138"/>
      <c r="AT184" s="136" t="s">
        <v>156</v>
      </c>
      <c r="AU184" s="136" t="s">
        <v>108</v>
      </c>
      <c r="AV184" s="12" t="s">
        <v>108</v>
      </c>
      <c r="AW184" s="12" t="s">
        <v>31</v>
      </c>
      <c r="AX184" s="12" t="s">
        <v>85</v>
      </c>
      <c r="AY184" s="136" t="s">
        <v>146</v>
      </c>
    </row>
    <row r="185" spans="2:65" s="1" customFormat="1" ht="16.5" customHeight="1">
      <c r="B185" s="219"/>
      <c r="C185" s="205" t="s">
        <v>281</v>
      </c>
      <c r="D185" s="206" t="s">
        <v>149</v>
      </c>
      <c r="E185" s="207" t="s">
        <v>409</v>
      </c>
      <c r="F185" s="204" t="s">
        <v>410</v>
      </c>
      <c r="G185" s="208" t="s">
        <v>160</v>
      </c>
      <c r="H185" s="209">
        <v>53.9</v>
      </c>
      <c r="I185" s="155">
        <v>0</v>
      </c>
      <c r="J185" s="203">
        <f>ROUND(I185*H185,2)</f>
        <v>0</v>
      </c>
      <c r="K185" s="204" t="s">
        <v>153</v>
      </c>
      <c r="L185" s="27"/>
      <c r="M185" s="128" t="s">
        <v>1</v>
      </c>
      <c r="N185" s="129" t="s">
        <v>43</v>
      </c>
      <c r="O185" s="130">
        <v>2.4E-2</v>
      </c>
      <c r="P185" s="130">
        <f>O185*H185</f>
        <v>1.2936000000000001</v>
      </c>
      <c r="Q185" s="130">
        <v>0</v>
      </c>
      <c r="R185" s="130">
        <f>Q185*H185</f>
        <v>0</v>
      </c>
      <c r="S185" s="130">
        <v>0</v>
      </c>
      <c r="T185" s="131">
        <f>S185*H185</f>
        <v>0</v>
      </c>
      <c r="AR185" s="132" t="s">
        <v>207</v>
      </c>
      <c r="AT185" s="132" t="s">
        <v>149</v>
      </c>
      <c r="AU185" s="132" t="s">
        <v>108</v>
      </c>
      <c r="AY185" s="15" t="s">
        <v>146</v>
      </c>
      <c r="BE185" s="133">
        <f>IF(N185="základní",J185,0)</f>
        <v>0</v>
      </c>
      <c r="BF185" s="133">
        <f>IF(N185="snížená",J185,0)</f>
        <v>0</v>
      </c>
      <c r="BG185" s="133">
        <f>IF(N185="zákl. přenesená",J185,0)</f>
        <v>0</v>
      </c>
      <c r="BH185" s="133">
        <f>IF(N185="sníž. přenesená",J185,0)</f>
        <v>0</v>
      </c>
      <c r="BI185" s="133">
        <f>IF(N185="nulová",J185,0)</f>
        <v>0</v>
      </c>
      <c r="BJ185" s="15" t="s">
        <v>108</v>
      </c>
      <c r="BK185" s="133">
        <f>ROUND(I185*H185,2)</f>
        <v>0</v>
      </c>
      <c r="BL185" s="15" t="s">
        <v>207</v>
      </c>
      <c r="BM185" s="132" t="s">
        <v>411</v>
      </c>
    </row>
    <row r="186" spans="2:65" s="12" customFormat="1">
      <c r="B186" s="216"/>
      <c r="C186" s="193"/>
      <c r="D186" s="194" t="s">
        <v>156</v>
      </c>
      <c r="E186" s="195" t="s">
        <v>1</v>
      </c>
      <c r="F186" s="196" t="s">
        <v>405</v>
      </c>
      <c r="G186" s="193"/>
      <c r="H186" s="197">
        <v>53.9</v>
      </c>
      <c r="I186" s="193"/>
      <c r="J186" s="193"/>
      <c r="K186" s="193"/>
      <c r="L186" s="134"/>
      <c r="M186" s="137"/>
      <c r="T186" s="138"/>
      <c r="AT186" s="136" t="s">
        <v>156</v>
      </c>
      <c r="AU186" s="136" t="s">
        <v>108</v>
      </c>
      <c r="AV186" s="12" t="s">
        <v>108</v>
      </c>
      <c r="AW186" s="12" t="s">
        <v>31</v>
      </c>
      <c r="AX186" s="12" t="s">
        <v>85</v>
      </c>
      <c r="AY186" s="136" t="s">
        <v>146</v>
      </c>
    </row>
    <row r="187" spans="2:65" s="1" customFormat="1" ht="16.5" customHeight="1">
      <c r="B187" s="219"/>
      <c r="C187" s="205" t="s">
        <v>288</v>
      </c>
      <c r="D187" s="206" t="s">
        <v>149</v>
      </c>
      <c r="E187" s="207" t="s">
        <v>412</v>
      </c>
      <c r="F187" s="204" t="s">
        <v>413</v>
      </c>
      <c r="G187" s="208" t="s">
        <v>160</v>
      </c>
      <c r="H187" s="209">
        <v>53.9</v>
      </c>
      <c r="I187" s="155">
        <v>0</v>
      </c>
      <c r="J187" s="203">
        <f>ROUND(I187*H187,2)</f>
        <v>0</v>
      </c>
      <c r="K187" s="204" t="s">
        <v>153</v>
      </c>
      <c r="L187" s="27"/>
      <c r="M187" s="128" t="s">
        <v>1</v>
      </c>
      <c r="N187" s="129" t="s">
        <v>43</v>
      </c>
      <c r="O187" s="130">
        <v>5.8000000000000003E-2</v>
      </c>
      <c r="P187" s="130">
        <f>O187*H187</f>
        <v>3.1261999999999999</v>
      </c>
      <c r="Q187" s="130">
        <v>3.0000000000000001E-5</v>
      </c>
      <c r="R187" s="130">
        <f>Q187*H187</f>
        <v>1.6169999999999999E-3</v>
      </c>
      <c r="S187" s="130">
        <v>0</v>
      </c>
      <c r="T187" s="131">
        <f>S187*H187</f>
        <v>0</v>
      </c>
      <c r="AR187" s="132" t="s">
        <v>207</v>
      </c>
      <c r="AT187" s="132" t="s">
        <v>149</v>
      </c>
      <c r="AU187" s="132" t="s">
        <v>108</v>
      </c>
      <c r="AY187" s="15" t="s">
        <v>146</v>
      </c>
      <c r="BE187" s="133">
        <f>IF(N187="základní",J187,0)</f>
        <v>0</v>
      </c>
      <c r="BF187" s="133">
        <f>IF(N187="snížená",J187,0)</f>
        <v>0</v>
      </c>
      <c r="BG187" s="133">
        <f>IF(N187="zákl. přenesená",J187,0)</f>
        <v>0</v>
      </c>
      <c r="BH187" s="133">
        <f>IF(N187="sníž. přenesená",J187,0)</f>
        <v>0</v>
      </c>
      <c r="BI187" s="133">
        <f>IF(N187="nulová",J187,0)</f>
        <v>0</v>
      </c>
      <c r="BJ187" s="15" t="s">
        <v>108</v>
      </c>
      <c r="BK187" s="133">
        <f>ROUND(I187*H187,2)</f>
        <v>0</v>
      </c>
      <c r="BL187" s="15" t="s">
        <v>207</v>
      </c>
      <c r="BM187" s="132" t="s">
        <v>414</v>
      </c>
    </row>
    <row r="188" spans="2:65" s="12" customFormat="1">
      <c r="B188" s="216"/>
      <c r="C188" s="193"/>
      <c r="D188" s="194" t="s">
        <v>156</v>
      </c>
      <c r="E188" s="195" t="s">
        <v>1</v>
      </c>
      <c r="F188" s="196" t="s">
        <v>405</v>
      </c>
      <c r="G188" s="193"/>
      <c r="H188" s="197">
        <v>53.9</v>
      </c>
      <c r="I188" s="193"/>
      <c r="J188" s="193"/>
      <c r="K188" s="193"/>
      <c r="L188" s="134"/>
      <c r="M188" s="137"/>
      <c r="T188" s="138"/>
      <c r="AT188" s="136" t="s">
        <v>156</v>
      </c>
      <c r="AU188" s="136" t="s">
        <v>108</v>
      </c>
      <c r="AV188" s="12" t="s">
        <v>108</v>
      </c>
      <c r="AW188" s="12" t="s">
        <v>31</v>
      </c>
      <c r="AX188" s="12" t="s">
        <v>85</v>
      </c>
      <c r="AY188" s="136" t="s">
        <v>146</v>
      </c>
    </row>
    <row r="189" spans="2:65" s="1" customFormat="1" ht="16.5" customHeight="1">
      <c r="B189" s="219"/>
      <c r="C189" s="205" t="s">
        <v>293</v>
      </c>
      <c r="D189" s="206" t="s">
        <v>149</v>
      </c>
      <c r="E189" s="207" t="s">
        <v>415</v>
      </c>
      <c r="F189" s="204" t="s">
        <v>416</v>
      </c>
      <c r="G189" s="208" t="s">
        <v>278</v>
      </c>
      <c r="H189" s="209">
        <v>56.7</v>
      </c>
      <c r="I189" s="155">
        <v>0</v>
      </c>
      <c r="J189" s="203">
        <f>ROUND(I189*H189,2)</f>
        <v>0</v>
      </c>
      <c r="K189" s="204" t="s">
        <v>153</v>
      </c>
      <c r="L189" s="27"/>
      <c r="M189" s="128" t="s">
        <v>1</v>
      </c>
      <c r="N189" s="129" t="s">
        <v>43</v>
      </c>
      <c r="O189" s="130">
        <v>0.1</v>
      </c>
      <c r="P189" s="130">
        <f>O189*H189</f>
        <v>5.6700000000000008</v>
      </c>
      <c r="Q189" s="130">
        <v>0</v>
      </c>
      <c r="R189" s="130">
        <f>Q189*H189</f>
        <v>0</v>
      </c>
      <c r="S189" s="130">
        <v>0</v>
      </c>
      <c r="T189" s="131">
        <f>S189*H189</f>
        <v>0</v>
      </c>
      <c r="AR189" s="132" t="s">
        <v>207</v>
      </c>
      <c r="AT189" s="132" t="s">
        <v>149</v>
      </c>
      <c r="AU189" s="132" t="s">
        <v>108</v>
      </c>
      <c r="AY189" s="15" t="s">
        <v>146</v>
      </c>
      <c r="BE189" s="133">
        <f>IF(N189="základní",J189,0)</f>
        <v>0</v>
      </c>
      <c r="BF189" s="133">
        <f>IF(N189="snížená",J189,0)</f>
        <v>0</v>
      </c>
      <c r="BG189" s="133">
        <f>IF(N189="zákl. přenesená",J189,0)</f>
        <v>0</v>
      </c>
      <c r="BH189" s="133">
        <f>IF(N189="sníž. přenesená",J189,0)</f>
        <v>0</v>
      </c>
      <c r="BI189" s="133">
        <f>IF(N189="nulová",J189,0)</f>
        <v>0</v>
      </c>
      <c r="BJ189" s="15" t="s">
        <v>108</v>
      </c>
      <c r="BK189" s="133">
        <f>ROUND(I189*H189,2)</f>
        <v>0</v>
      </c>
      <c r="BL189" s="15" t="s">
        <v>207</v>
      </c>
      <c r="BM189" s="132" t="s">
        <v>417</v>
      </c>
    </row>
    <row r="190" spans="2:65" s="12" customFormat="1">
      <c r="B190" s="216"/>
      <c r="C190" s="193"/>
      <c r="D190" s="194" t="s">
        <v>156</v>
      </c>
      <c r="E190" s="195" t="s">
        <v>1</v>
      </c>
      <c r="F190" s="196" t="s">
        <v>418</v>
      </c>
      <c r="G190" s="193"/>
      <c r="H190" s="197">
        <v>56.7</v>
      </c>
      <c r="I190" s="193"/>
      <c r="J190" s="193"/>
      <c r="K190" s="193"/>
      <c r="L190" s="134"/>
      <c r="M190" s="137"/>
      <c r="T190" s="138"/>
      <c r="AT190" s="136" t="s">
        <v>156</v>
      </c>
      <c r="AU190" s="136" t="s">
        <v>108</v>
      </c>
      <c r="AV190" s="12" t="s">
        <v>108</v>
      </c>
      <c r="AW190" s="12" t="s">
        <v>31</v>
      </c>
      <c r="AX190" s="12" t="s">
        <v>85</v>
      </c>
      <c r="AY190" s="136" t="s">
        <v>146</v>
      </c>
    </row>
    <row r="191" spans="2:65" s="1" customFormat="1" ht="16.5" customHeight="1">
      <c r="B191" s="219"/>
      <c r="C191" s="222" t="s">
        <v>300</v>
      </c>
      <c r="D191" s="223" t="s">
        <v>371</v>
      </c>
      <c r="E191" s="224" t="s">
        <v>419</v>
      </c>
      <c r="F191" s="221" t="s">
        <v>420</v>
      </c>
      <c r="G191" s="225" t="s">
        <v>278</v>
      </c>
      <c r="H191" s="226">
        <v>68.040000000000006</v>
      </c>
      <c r="I191" s="155">
        <v>0</v>
      </c>
      <c r="J191" s="220">
        <f>ROUND(I191*H191,2)</f>
        <v>0</v>
      </c>
      <c r="K191" s="221" t="s">
        <v>231</v>
      </c>
      <c r="L191" s="146"/>
      <c r="M191" s="147" t="s">
        <v>1</v>
      </c>
      <c r="N191" s="148" t="s">
        <v>43</v>
      </c>
      <c r="O191" s="130">
        <v>0</v>
      </c>
      <c r="P191" s="130">
        <f>O191*H191</f>
        <v>0</v>
      </c>
      <c r="Q191" s="130">
        <v>2.0000000000000001E-4</v>
      </c>
      <c r="R191" s="130">
        <f>Q191*H191</f>
        <v>1.3608000000000002E-2</v>
      </c>
      <c r="S191" s="130">
        <v>0</v>
      </c>
      <c r="T191" s="131">
        <f>S191*H191</f>
        <v>0</v>
      </c>
      <c r="AR191" s="132" t="s">
        <v>374</v>
      </c>
      <c r="AT191" s="132" t="s">
        <v>371</v>
      </c>
      <c r="AU191" s="132" t="s">
        <v>108</v>
      </c>
      <c r="AY191" s="15" t="s">
        <v>146</v>
      </c>
      <c r="BE191" s="133">
        <f>IF(N191="základní",J191,0)</f>
        <v>0</v>
      </c>
      <c r="BF191" s="133">
        <f>IF(N191="snížená",J191,0)</f>
        <v>0</v>
      </c>
      <c r="BG191" s="133">
        <f>IF(N191="zákl. přenesená",J191,0)</f>
        <v>0</v>
      </c>
      <c r="BH191" s="133">
        <f>IF(N191="sníž. přenesená",J191,0)</f>
        <v>0</v>
      </c>
      <c r="BI191" s="133">
        <f>IF(N191="nulová",J191,0)</f>
        <v>0</v>
      </c>
      <c r="BJ191" s="15" t="s">
        <v>108</v>
      </c>
      <c r="BK191" s="133">
        <f>ROUND(I191*H191,2)</f>
        <v>0</v>
      </c>
      <c r="BL191" s="15" t="s">
        <v>207</v>
      </c>
      <c r="BM191" s="132" t="s">
        <v>421</v>
      </c>
    </row>
    <row r="192" spans="2:65" s="12" customFormat="1">
      <c r="B192" s="216"/>
      <c r="C192" s="193"/>
      <c r="D192" s="194" t="s">
        <v>156</v>
      </c>
      <c r="E192" s="195" t="s">
        <v>1</v>
      </c>
      <c r="F192" s="196" t="s">
        <v>422</v>
      </c>
      <c r="G192" s="193"/>
      <c r="H192" s="197">
        <v>68.040000000000006</v>
      </c>
      <c r="I192" s="193"/>
      <c r="J192" s="193"/>
      <c r="K192" s="193"/>
      <c r="L192" s="134"/>
      <c r="M192" s="137"/>
      <c r="T192" s="138"/>
      <c r="AT192" s="136" t="s">
        <v>156</v>
      </c>
      <c r="AU192" s="136" t="s">
        <v>108</v>
      </c>
      <c r="AV192" s="12" t="s">
        <v>108</v>
      </c>
      <c r="AW192" s="12" t="s">
        <v>31</v>
      </c>
      <c r="AX192" s="12" t="s">
        <v>85</v>
      </c>
      <c r="AY192" s="136" t="s">
        <v>146</v>
      </c>
    </row>
    <row r="193" spans="2:65" s="1" customFormat="1" ht="16.5" customHeight="1">
      <c r="B193" s="219"/>
      <c r="C193" s="205" t="s">
        <v>307</v>
      </c>
      <c r="D193" s="206" t="s">
        <v>149</v>
      </c>
      <c r="E193" s="207" t="s">
        <v>423</v>
      </c>
      <c r="F193" s="204" t="s">
        <v>424</v>
      </c>
      <c r="G193" s="208" t="s">
        <v>278</v>
      </c>
      <c r="H193" s="209">
        <v>3.8</v>
      </c>
      <c r="I193" s="155">
        <v>0</v>
      </c>
      <c r="J193" s="203">
        <f>ROUND(I193*H193,2)</f>
        <v>0</v>
      </c>
      <c r="K193" s="204" t="s">
        <v>153</v>
      </c>
      <c r="L193" s="27"/>
      <c r="M193" s="128" t="s">
        <v>1</v>
      </c>
      <c r="N193" s="129" t="s">
        <v>43</v>
      </c>
      <c r="O193" s="130">
        <v>0.08</v>
      </c>
      <c r="P193" s="130">
        <f>O193*H193</f>
        <v>0.30399999999999999</v>
      </c>
      <c r="Q193" s="130">
        <v>0</v>
      </c>
      <c r="R193" s="130">
        <f>Q193*H193</f>
        <v>0</v>
      </c>
      <c r="S193" s="130">
        <v>0</v>
      </c>
      <c r="T193" s="131">
        <f>S193*H193</f>
        <v>0</v>
      </c>
      <c r="AR193" s="132" t="s">
        <v>207</v>
      </c>
      <c r="AT193" s="132" t="s">
        <v>149</v>
      </c>
      <c r="AU193" s="132" t="s">
        <v>108</v>
      </c>
      <c r="AY193" s="15" t="s">
        <v>146</v>
      </c>
      <c r="BE193" s="133">
        <f>IF(N193="základní",J193,0)</f>
        <v>0</v>
      </c>
      <c r="BF193" s="133">
        <f>IF(N193="snížená",J193,0)</f>
        <v>0</v>
      </c>
      <c r="BG193" s="133">
        <f>IF(N193="zákl. přenesená",J193,0)</f>
        <v>0</v>
      </c>
      <c r="BH193" s="133">
        <f>IF(N193="sníž. přenesená",J193,0)</f>
        <v>0</v>
      </c>
      <c r="BI193" s="133">
        <f>IF(N193="nulová",J193,0)</f>
        <v>0</v>
      </c>
      <c r="BJ193" s="15" t="s">
        <v>108</v>
      </c>
      <c r="BK193" s="133">
        <f>ROUND(I193*H193,2)</f>
        <v>0</v>
      </c>
      <c r="BL193" s="15" t="s">
        <v>207</v>
      </c>
      <c r="BM193" s="132" t="s">
        <v>425</v>
      </c>
    </row>
    <row r="194" spans="2:65" s="12" customFormat="1">
      <c r="B194" s="216"/>
      <c r="C194" s="193"/>
      <c r="D194" s="194" t="s">
        <v>156</v>
      </c>
      <c r="E194" s="195" t="s">
        <v>1</v>
      </c>
      <c r="F194" s="196" t="s">
        <v>426</v>
      </c>
      <c r="G194" s="193"/>
      <c r="H194" s="197">
        <v>3.8</v>
      </c>
      <c r="I194" s="193"/>
      <c r="J194" s="193"/>
      <c r="K194" s="193"/>
      <c r="L194" s="134"/>
      <c r="M194" s="137"/>
      <c r="T194" s="138"/>
      <c r="AT194" s="136" t="s">
        <v>156</v>
      </c>
      <c r="AU194" s="136" t="s">
        <v>108</v>
      </c>
      <c r="AV194" s="12" t="s">
        <v>108</v>
      </c>
      <c r="AW194" s="12" t="s">
        <v>31</v>
      </c>
      <c r="AX194" s="12" t="s">
        <v>85</v>
      </c>
      <c r="AY194" s="136" t="s">
        <v>146</v>
      </c>
    </row>
    <row r="195" spans="2:65" s="1" customFormat="1" ht="16.5" customHeight="1">
      <c r="B195" s="219"/>
      <c r="C195" s="222" t="s">
        <v>102</v>
      </c>
      <c r="D195" s="223" t="s">
        <v>371</v>
      </c>
      <c r="E195" s="224" t="s">
        <v>427</v>
      </c>
      <c r="F195" s="221" t="s">
        <v>428</v>
      </c>
      <c r="G195" s="225" t="s">
        <v>278</v>
      </c>
      <c r="H195" s="226">
        <v>4.5599999999999996</v>
      </c>
      <c r="I195" s="155">
        <v>0</v>
      </c>
      <c r="J195" s="220">
        <f>ROUND(I195*H195,2)</f>
        <v>0</v>
      </c>
      <c r="K195" s="221" t="s">
        <v>153</v>
      </c>
      <c r="L195" s="146"/>
      <c r="M195" s="147" t="s">
        <v>1</v>
      </c>
      <c r="N195" s="148" t="s">
        <v>43</v>
      </c>
      <c r="O195" s="130">
        <v>0</v>
      </c>
      <c r="P195" s="130">
        <f>O195*H195</f>
        <v>0</v>
      </c>
      <c r="Q195" s="130">
        <v>2.1000000000000001E-4</v>
      </c>
      <c r="R195" s="130">
        <f>Q195*H195</f>
        <v>9.5759999999999997E-4</v>
      </c>
      <c r="S195" s="130">
        <v>0</v>
      </c>
      <c r="T195" s="131">
        <f>S195*H195</f>
        <v>0</v>
      </c>
      <c r="AR195" s="132" t="s">
        <v>374</v>
      </c>
      <c r="AT195" s="132" t="s">
        <v>371</v>
      </c>
      <c r="AU195" s="132" t="s">
        <v>108</v>
      </c>
      <c r="AY195" s="15" t="s">
        <v>146</v>
      </c>
      <c r="BE195" s="133">
        <f>IF(N195="základní",J195,0)</f>
        <v>0</v>
      </c>
      <c r="BF195" s="133">
        <f>IF(N195="snížená",J195,0)</f>
        <v>0</v>
      </c>
      <c r="BG195" s="133">
        <f>IF(N195="zákl. přenesená",J195,0)</f>
        <v>0</v>
      </c>
      <c r="BH195" s="133">
        <f>IF(N195="sníž. přenesená",J195,0)</f>
        <v>0</v>
      </c>
      <c r="BI195" s="133">
        <f>IF(N195="nulová",J195,0)</f>
        <v>0</v>
      </c>
      <c r="BJ195" s="15" t="s">
        <v>108</v>
      </c>
      <c r="BK195" s="133">
        <f>ROUND(I195*H195,2)</f>
        <v>0</v>
      </c>
      <c r="BL195" s="15" t="s">
        <v>207</v>
      </c>
      <c r="BM195" s="132" t="s">
        <v>429</v>
      </c>
    </row>
    <row r="196" spans="2:65" s="12" customFormat="1">
      <c r="B196" s="216"/>
      <c r="C196" s="193"/>
      <c r="D196" s="194" t="s">
        <v>156</v>
      </c>
      <c r="E196" s="195" t="s">
        <v>1</v>
      </c>
      <c r="F196" s="196" t="s">
        <v>430</v>
      </c>
      <c r="G196" s="193"/>
      <c r="H196" s="197">
        <v>4.5599999999999996</v>
      </c>
      <c r="I196" s="193"/>
      <c r="J196" s="193"/>
      <c r="K196" s="193"/>
      <c r="L196" s="134"/>
      <c r="M196" s="137"/>
      <c r="T196" s="138"/>
      <c r="AT196" s="136" t="s">
        <v>156</v>
      </c>
      <c r="AU196" s="136" t="s">
        <v>108</v>
      </c>
      <c r="AV196" s="12" t="s">
        <v>108</v>
      </c>
      <c r="AW196" s="12" t="s">
        <v>31</v>
      </c>
      <c r="AX196" s="12" t="s">
        <v>85</v>
      </c>
      <c r="AY196" s="136" t="s">
        <v>146</v>
      </c>
    </row>
    <row r="197" spans="2:65" s="1" customFormat="1" ht="16.5" customHeight="1">
      <c r="B197" s="219"/>
      <c r="C197" s="205" t="s">
        <v>105</v>
      </c>
      <c r="D197" s="206" t="s">
        <v>149</v>
      </c>
      <c r="E197" s="207" t="s">
        <v>431</v>
      </c>
      <c r="F197" s="204" t="s">
        <v>432</v>
      </c>
      <c r="G197" s="208" t="s">
        <v>160</v>
      </c>
      <c r="H197" s="209">
        <v>53.9</v>
      </c>
      <c r="I197" s="155">
        <v>0</v>
      </c>
      <c r="J197" s="203">
        <f>ROUND(I197*H197,2)</f>
        <v>0</v>
      </c>
      <c r="K197" s="204" t="s">
        <v>153</v>
      </c>
      <c r="L197" s="27"/>
      <c r="M197" s="128" t="s">
        <v>1</v>
      </c>
      <c r="N197" s="129" t="s">
        <v>43</v>
      </c>
      <c r="O197" s="130">
        <v>0.65</v>
      </c>
      <c r="P197" s="130">
        <f>O197*H197</f>
        <v>35.035000000000004</v>
      </c>
      <c r="Q197" s="130">
        <v>0</v>
      </c>
      <c r="R197" s="130">
        <f>Q197*H197</f>
        <v>0</v>
      </c>
      <c r="S197" s="130">
        <v>0</v>
      </c>
      <c r="T197" s="131">
        <f>S197*H197</f>
        <v>0</v>
      </c>
      <c r="AR197" s="132" t="s">
        <v>207</v>
      </c>
      <c r="AT197" s="132" t="s">
        <v>149</v>
      </c>
      <c r="AU197" s="132" t="s">
        <v>108</v>
      </c>
      <c r="AY197" s="15" t="s">
        <v>146</v>
      </c>
      <c r="BE197" s="133">
        <f>IF(N197="základní",J197,0)</f>
        <v>0</v>
      </c>
      <c r="BF197" s="133">
        <f>IF(N197="snížená",J197,0)</f>
        <v>0</v>
      </c>
      <c r="BG197" s="133">
        <f>IF(N197="zákl. přenesená",J197,0)</f>
        <v>0</v>
      </c>
      <c r="BH197" s="133">
        <f>IF(N197="sníž. přenesená",J197,0)</f>
        <v>0</v>
      </c>
      <c r="BI197" s="133">
        <f>IF(N197="nulová",J197,0)</f>
        <v>0</v>
      </c>
      <c r="BJ197" s="15" t="s">
        <v>108</v>
      </c>
      <c r="BK197" s="133">
        <f>ROUND(I197*H197,2)</f>
        <v>0</v>
      </c>
      <c r="BL197" s="15" t="s">
        <v>207</v>
      </c>
      <c r="BM197" s="132" t="s">
        <v>433</v>
      </c>
    </row>
    <row r="198" spans="2:65" s="12" customFormat="1">
      <c r="B198" s="216"/>
      <c r="C198" s="193"/>
      <c r="D198" s="194" t="s">
        <v>156</v>
      </c>
      <c r="E198" s="195" t="s">
        <v>1</v>
      </c>
      <c r="F198" s="196" t="s">
        <v>405</v>
      </c>
      <c r="G198" s="193"/>
      <c r="H198" s="197">
        <v>53.9</v>
      </c>
      <c r="I198" s="193"/>
      <c r="J198" s="193"/>
      <c r="K198" s="193"/>
      <c r="L198" s="134"/>
      <c r="M198" s="137"/>
      <c r="T198" s="138"/>
      <c r="AT198" s="136" t="s">
        <v>156</v>
      </c>
      <c r="AU198" s="136" t="s">
        <v>108</v>
      </c>
      <c r="AV198" s="12" t="s">
        <v>108</v>
      </c>
      <c r="AW198" s="12" t="s">
        <v>31</v>
      </c>
      <c r="AX198" s="12" t="s">
        <v>85</v>
      </c>
      <c r="AY198" s="136" t="s">
        <v>146</v>
      </c>
    </row>
    <row r="199" spans="2:65" s="1" customFormat="1" ht="24.2" customHeight="1">
      <c r="B199" s="219"/>
      <c r="C199" s="222" t="s">
        <v>374</v>
      </c>
      <c r="D199" s="223" t="s">
        <v>371</v>
      </c>
      <c r="E199" s="224" t="s">
        <v>434</v>
      </c>
      <c r="F199" s="221" t="s">
        <v>435</v>
      </c>
      <c r="G199" s="225" t="s">
        <v>160</v>
      </c>
      <c r="H199" s="226">
        <v>64.680000000000007</v>
      </c>
      <c r="I199" s="155">
        <v>0</v>
      </c>
      <c r="J199" s="220">
        <f>ROUND(I199*H199,2)</f>
        <v>0</v>
      </c>
      <c r="K199" s="221" t="s">
        <v>231</v>
      </c>
      <c r="L199" s="146"/>
      <c r="M199" s="147" t="s">
        <v>1</v>
      </c>
      <c r="N199" s="148" t="s">
        <v>43</v>
      </c>
      <c r="O199" s="130">
        <v>0</v>
      </c>
      <c r="P199" s="130">
        <f>O199*H199</f>
        <v>0</v>
      </c>
      <c r="Q199" s="130">
        <v>1.0800000000000001E-2</v>
      </c>
      <c r="R199" s="130">
        <f>Q199*H199</f>
        <v>0.69854400000000016</v>
      </c>
      <c r="S199" s="130">
        <v>0</v>
      </c>
      <c r="T199" s="131">
        <f>S199*H199</f>
        <v>0</v>
      </c>
      <c r="AR199" s="132" t="s">
        <v>374</v>
      </c>
      <c r="AT199" s="132" t="s">
        <v>371</v>
      </c>
      <c r="AU199" s="132" t="s">
        <v>108</v>
      </c>
      <c r="AY199" s="15" t="s">
        <v>146</v>
      </c>
      <c r="BE199" s="133">
        <f>IF(N199="základní",J199,0)</f>
        <v>0</v>
      </c>
      <c r="BF199" s="133">
        <f>IF(N199="snížená",J199,0)</f>
        <v>0</v>
      </c>
      <c r="BG199" s="133">
        <f>IF(N199="zákl. přenesená",J199,0)</f>
        <v>0</v>
      </c>
      <c r="BH199" s="133">
        <f>IF(N199="sníž. přenesená",J199,0)</f>
        <v>0</v>
      </c>
      <c r="BI199" s="133">
        <f>IF(N199="nulová",J199,0)</f>
        <v>0</v>
      </c>
      <c r="BJ199" s="15" t="s">
        <v>108</v>
      </c>
      <c r="BK199" s="133">
        <f>ROUND(I199*H199,2)</f>
        <v>0</v>
      </c>
      <c r="BL199" s="15" t="s">
        <v>207</v>
      </c>
      <c r="BM199" s="132" t="s">
        <v>436</v>
      </c>
    </row>
    <row r="200" spans="2:65" s="12" customFormat="1">
      <c r="B200" s="216"/>
      <c r="C200" s="193"/>
      <c r="D200" s="194" t="s">
        <v>156</v>
      </c>
      <c r="E200" s="195" t="s">
        <v>1</v>
      </c>
      <c r="F200" s="196" t="s">
        <v>437</v>
      </c>
      <c r="G200" s="193"/>
      <c r="H200" s="197">
        <v>64.680000000000007</v>
      </c>
      <c r="I200" s="193"/>
      <c r="J200" s="193"/>
      <c r="K200" s="193"/>
      <c r="L200" s="134"/>
      <c r="M200" s="137"/>
      <c r="T200" s="138"/>
      <c r="AT200" s="136" t="s">
        <v>156</v>
      </c>
      <c r="AU200" s="136" t="s">
        <v>108</v>
      </c>
      <c r="AV200" s="12" t="s">
        <v>108</v>
      </c>
      <c r="AW200" s="12" t="s">
        <v>31</v>
      </c>
      <c r="AX200" s="12" t="s">
        <v>85</v>
      </c>
      <c r="AY200" s="136" t="s">
        <v>146</v>
      </c>
    </row>
    <row r="201" spans="2:65" s="1" customFormat="1" ht="16.5" customHeight="1">
      <c r="B201" s="219"/>
      <c r="C201" s="205" t="s">
        <v>438</v>
      </c>
      <c r="D201" s="206" t="s">
        <v>149</v>
      </c>
      <c r="E201" s="207" t="s">
        <v>439</v>
      </c>
      <c r="F201" s="204" t="s">
        <v>440</v>
      </c>
      <c r="G201" s="208" t="s">
        <v>185</v>
      </c>
      <c r="H201" s="209">
        <v>0.8</v>
      </c>
      <c r="I201" s="155">
        <v>0</v>
      </c>
      <c r="J201" s="203">
        <f>ROUND(I201*H201,2)</f>
        <v>0</v>
      </c>
      <c r="K201" s="204" t="s">
        <v>153</v>
      </c>
      <c r="L201" s="27"/>
      <c r="M201" s="128" t="s">
        <v>1</v>
      </c>
      <c r="N201" s="129" t="s">
        <v>43</v>
      </c>
      <c r="O201" s="130">
        <v>6.2140000000000004</v>
      </c>
      <c r="P201" s="130">
        <f>O201*H201</f>
        <v>4.9712000000000005</v>
      </c>
      <c r="Q201" s="130">
        <v>0</v>
      </c>
      <c r="R201" s="130">
        <f>Q201*H201</f>
        <v>0</v>
      </c>
      <c r="S201" s="130">
        <v>0</v>
      </c>
      <c r="T201" s="131">
        <f>S201*H201</f>
        <v>0</v>
      </c>
      <c r="AR201" s="132" t="s">
        <v>207</v>
      </c>
      <c r="AT201" s="132" t="s">
        <v>149</v>
      </c>
      <c r="AU201" s="132" t="s">
        <v>108</v>
      </c>
      <c r="AY201" s="15" t="s">
        <v>146</v>
      </c>
      <c r="BE201" s="133">
        <f>IF(N201="základní",J201,0)</f>
        <v>0</v>
      </c>
      <c r="BF201" s="133">
        <f>IF(N201="snížená",J201,0)</f>
        <v>0</v>
      </c>
      <c r="BG201" s="133">
        <f>IF(N201="zákl. přenesená",J201,0)</f>
        <v>0</v>
      </c>
      <c r="BH201" s="133">
        <f>IF(N201="sníž. přenesená",J201,0)</f>
        <v>0</v>
      </c>
      <c r="BI201" s="133">
        <f>IF(N201="nulová",J201,0)</f>
        <v>0</v>
      </c>
      <c r="BJ201" s="15" t="s">
        <v>108</v>
      </c>
      <c r="BK201" s="133">
        <f>ROUND(I201*H201,2)</f>
        <v>0</v>
      </c>
      <c r="BL201" s="15" t="s">
        <v>207</v>
      </c>
      <c r="BM201" s="132" t="s">
        <v>441</v>
      </c>
    </row>
    <row r="202" spans="2:65" s="12" customFormat="1">
      <c r="B202" s="216"/>
      <c r="C202" s="193"/>
      <c r="D202" s="194" t="s">
        <v>156</v>
      </c>
      <c r="E202" s="195" t="s">
        <v>1</v>
      </c>
      <c r="F202" s="196" t="s">
        <v>442</v>
      </c>
      <c r="G202" s="193"/>
      <c r="H202" s="197">
        <v>0.8</v>
      </c>
      <c r="I202" s="193"/>
      <c r="J202" s="193"/>
      <c r="K202" s="193"/>
      <c r="L202" s="134"/>
      <c r="M202" s="137"/>
      <c r="T202" s="138"/>
      <c r="AT202" s="136" t="s">
        <v>156</v>
      </c>
      <c r="AU202" s="136" t="s">
        <v>108</v>
      </c>
      <c r="AV202" s="12" t="s">
        <v>108</v>
      </c>
      <c r="AW202" s="12" t="s">
        <v>31</v>
      </c>
      <c r="AX202" s="12" t="s">
        <v>85</v>
      </c>
      <c r="AY202" s="136" t="s">
        <v>146</v>
      </c>
    </row>
    <row r="203" spans="2:65" s="11" customFormat="1" ht="22.9" customHeight="1">
      <c r="B203" s="227"/>
      <c r="C203" s="210"/>
      <c r="D203" s="211" t="s">
        <v>76</v>
      </c>
      <c r="E203" s="212" t="s">
        <v>298</v>
      </c>
      <c r="F203" s="212" t="s">
        <v>299</v>
      </c>
      <c r="G203" s="210"/>
      <c r="H203" s="210"/>
      <c r="I203" s="210"/>
      <c r="J203" s="213">
        <f>BK203</f>
        <v>0</v>
      </c>
      <c r="K203" s="210"/>
      <c r="L203" s="115"/>
      <c r="M203" s="118"/>
      <c r="P203" s="119">
        <f>SUM(P204:P231)</f>
        <v>56.923999999999999</v>
      </c>
      <c r="R203" s="119">
        <f>SUM(R204:R231)</f>
        <v>0.76135600000000003</v>
      </c>
      <c r="T203" s="120">
        <f>SUM(T204:T231)</f>
        <v>0</v>
      </c>
      <c r="AR203" s="116" t="s">
        <v>108</v>
      </c>
      <c r="AT203" s="121" t="s">
        <v>76</v>
      </c>
      <c r="AU203" s="121" t="s">
        <v>85</v>
      </c>
      <c r="AY203" s="116" t="s">
        <v>146</v>
      </c>
      <c r="BK203" s="122">
        <f>SUM(BK204:BK231)</f>
        <v>0</v>
      </c>
    </row>
    <row r="204" spans="2:65" s="1" customFormat="1" ht="16.5" customHeight="1">
      <c r="B204" s="219"/>
      <c r="C204" s="205" t="s">
        <v>443</v>
      </c>
      <c r="D204" s="206" t="s">
        <v>149</v>
      </c>
      <c r="E204" s="207" t="s">
        <v>444</v>
      </c>
      <c r="F204" s="204" t="s">
        <v>445</v>
      </c>
      <c r="G204" s="208" t="s">
        <v>160</v>
      </c>
      <c r="H204" s="209">
        <v>21.2</v>
      </c>
      <c r="I204" s="155">
        <v>0</v>
      </c>
      <c r="J204" s="203">
        <f>ROUND(I204*H204,2)</f>
        <v>0</v>
      </c>
      <c r="K204" s="204" t="s">
        <v>153</v>
      </c>
      <c r="L204" s="27"/>
      <c r="M204" s="128" t="s">
        <v>1</v>
      </c>
      <c r="N204" s="129" t="s">
        <v>43</v>
      </c>
      <c r="O204" s="130">
        <v>1.2E-2</v>
      </c>
      <c r="P204" s="130">
        <f>O204*H204</f>
        <v>0.25440000000000002</v>
      </c>
      <c r="Q204" s="130">
        <v>0</v>
      </c>
      <c r="R204" s="130">
        <f>Q204*H204</f>
        <v>0</v>
      </c>
      <c r="S204" s="130">
        <v>0</v>
      </c>
      <c r="T204" s="131">
        <f>S204*H204</f>
        <v>0</v>
      </c>
      <c r="AR204" s="132" t="s">
        <v>207</v>
      </c>
      <c r="AT204" s="132" t="s">
        <v>149</v>
      </c>
      <c r="AU204" s="132" t="s">
        <v>108</v>
      </c>
      <c r="AY204" s="15" t="s">
        <v>146</v>
      </c>
      <c r="BE204" s="133">
        <f>IF(N204="základní",J204,0)</f>
        <v>0</v>
      </c>
      <c r="BF204" s="133">
        <f>IF(N204="snížená",J204,0)</f>
        <v>0</v>
      </c>
      <c r="BG204" s="133">
        <f>IF(N204="zákl. přenesená",J204,0)</f>
        <v>0</v>
      </c>
      <c r="BH204" s="133">
        <f>IF(N204="sníž. přenesená",J204,0)</f>
        <v>0</v>
      </c>
      <c r="BI204" s="133">
        <f>IF(N204="nulová",J204,0)</f>
        <v>0</v>
      </c>
      <c r="BJ204" s="15" t="s">
        <v>108</v>
      </c>
      <c r="BK204" s="133">
        <f>ROUND(I204*H204,2)</f>
        <v>0</v>
      </c>
      <c r="BL204" s="15" t="s">
        <v>207</v>
      </c>
      <c r="BM204" s="132" t="s">
        <v>446</v>
      </c>
    </row>
    <row r="205" spans="2:65" s="12" customFormat="1">
      <c r="B205" s="216"/>
      <c r="C205" s="193"/>
      <c r="D205" s="194" t="s">
        <v>156</v>
      </c>
      <c r="E205" s="195" t="s">
        <v>1</v>
      </c>
      <c r="F205" s="196" t="s">
        <v>447</v>
      </c>
      <c r="G205" s="193"/>
      <c r="H205" s="197">
        <v>21.2</v>
      </c>
      <c r="I205" s="193"/>
      <c r="J205" s="193"/>
      <c r="K205" s="193"/>
      <c r="L205" s="134"/>
      <c r="M205" s="137"/>
      <c r="T205" s="138"/>
      <c r="AT205" s="136" t="s">
        <v>156</v>
      </c>
      <c r="AU205" s="136" t="s">
        <v>108</v>
      </c>
      <c r="AV205" s="12" t="s">
        <v>108</v>
      </c>
      <c r="AW205" s="12" t="s">
        <v>31</v>
      </c>
      <c r="AX205" s="12" t="s">
        <v>85</v>
      </c>
      <c r="AY205" s="136" t="s">
        <v>146</v>
      </c>
    </row>
    <row r="206" spans="2:65" s="1" customFormat="1" ht="16.5" customHeight="1">
      <c r="B206" s="219"/>
      <c r="C206" s="205" t="s">
        <v>448</v>
      </c>
      <c r="D206" s="206" t="s">
        <v>149</v>
      </c>
      <c r="E206" s="207" t="s">
        <v>449</v>
      </c>
      <c r="F206" s="204" t="s">
        <v>450</v>
      </c>
      <c r="G206" s="208" t="s">
        <v>160</v>
      </c>
      <c r="H206" s="209">
        <v>21.2</v>
      </c>
      <c r="I206" s="155">
        <v>0</v>
      </c>
      <c r="J206" s="203">
        <f>ROUND(I206*H206,2)</f>
        <v>0</v>
      </c>
      <c r="K206" s="204" t="s">
        <v>153</v>
      </c>
      <c r="L206" s="27"/>
      <c r="M206" s="128" t="s">
        <v>1</v>
      </c>
      <c r="N206" s="129" t="s">
        <v>43</v>
      </c>
      <c r="O206" s="130">
        <v>4.3999999999999997E-2</v>
      </c>
      <c r="P206" s="130">
        <f>O206*H206</f>
        <v>0.93279999999999996</v>
      </c>
      <c r="Q206" s="130">
        <v>2.9999999999999997E-4</v>
      </c>
      <c r="R206" s="130">
        <f>Q206*H206</f>
        <v>6.3599999999999993E-3</v>
      </c>
      <c r="S206" s="130">
        <v>0</v>
      </c>
      <c r="T206" s="131">
        <f>S206*H206</f>
        <v>0</v>
      </c>
      <c r="AR206" s="132" t="s">
        <v>207</v>
      </c>
      <c r="AT206" s="132" t="s">
        <v>149</v>
      </c>
      <c r="AU206" s="132" t="s">
        <v>108</v>
      </c>
      <c r="AY206" s="15" t="s">
        <v>146</v>
      </c>
      <c r="BE206" s="133">
        <f>IF(N206="základní",J206,0)</f>
        <v>0</v>
      </c>
      <c r="BF206" s="133">
        <f>IF(N206="snížená",J206,0)</f>
        <v>0</v>
      </c>
      <c r="BG206" s="133">
        <f>IF(N206="zákl. přenesená",J206,0)</f>
        <v>0</v>
      </c>
      <c r="BH206" s="133">
        <f>IF(N206="sníž. přenesená",J206,0)</f>
        <v>0</v>
      </c>
      <c r="BI206" s="133">
        <f>IF(N206="nulová",J206,0)</f>
        <v>0</v>
      </c>
      <c r="BJ206" s="15" t="s">
        <v>108</v>
      </c>
      <c r="BK206" s="133">
        <f>ROUND(I206*H206,2)</f>
        <v>0</v>
      </c>
      <c r="BL206" s="15" t="s">
        <v>207</v>
      </c>
      <c r="BM206" s="132" t="s">
        <v>451</v>
      </c>
    </row>
    <row r="207" spans="2:65" s="12" customFormat="1">
      <c r="B207" s="216"/>
      <c r="C207" s="193"/>
      <c r="D207" s="194" t="s">
        <v>156</v>
      </c>
      <c r="E207" s="195" t="s">
        <v>1</v>
      </c>
      <c r="F207" s="196" t="s">
        <v>447</v>
      </c>
      <c r="G207" s="193"/>
      <c r="H207" s="197">
        <v>21.2</v>
      </c>
      <c r="I207" s="193"/>
      <c r="J207" s="193"/>
      <c r="K207" s="193"/>
      <c r="L207" s="134"/>
      <c r="M207" s="137"/>
      <c r="T207" s="138"/>
      <c r="AT207" s="136" t="s">
        <v>156</v>
      </c>
      <c r="AU207" s="136" t="s">
        <v>108</v>
      </c>
      <c r="AV207" s="12" t="s">
        <v>108</v>
      </c>
      <c r="AW207" s="12" t="s">
        <v>31</v>
      </c>
      <c r="AX207" s="12" t="s">
        <v>85</v>
      </c>
      <c r="AY207" s="136" t="s">
        <v>146</v>
      </c>
    </row>
    <row r="208" spans="2:65" s="1" customFormat="1" ht="16.5" customHeight="1">
      <c r="B208" s="219"/>
      <c r="C208" s="205" t="s">
        <v>452</v>
      </c>
      <c r="D208" s="206" t="s">
        <v>149</v>
      </c>
      <c r="E208" s="207" t="s">
        <v>453</v>
      </c>
      <c r="F208" s="204" t="s">
        <v>454</v>
      </c>
      <c r="G208" s="208" t="s">
        <v>160</v>
      </c>
      <c r="H208" s="209">
        <v>21.2</v>
      </c>
      <c r="I208" s="155">
        <v>0</v>
      </c>
      <c r="J208" s="203">
        <f>ROUND(I208*H208,2)</f>
        <v>0</v>
      </c>
      <c r="K208" s="204" t="s">
        <v>153</v>
      </c>
      <c r="L208" s="27"/>
      <c r="M208" s="128" t="s">
        <v>1</v>
      </c>
      <c r="N208" s="129" t="s">
        <v>43</v>
      </c>
      <c r="O208" s="130">
        <v>0.375</v>
      </c>
      <c r="P208" s="130">
        <f>O208*H208</f>
        <v>7.9499999999999993</v>
      </c>
      <c r="Q208" s="130">
        <v>1.5E-3</v>
      </c>
      <c r="R208" s="130">
        <f>Q208*H208</f>
        <v>3.1800000000000002E-2</v>
      </c>
      <c r="S208" s="130">
        <v>0</v>
      </c>
      <c r="T208" s="131">
        <f>S208*H208</f>
        <v>0</v>
      </c>
      <c r="AR208" s="132" t="s">
        <v>207</v>
      </c>
      <c r="AT208" s="132" t="s">
        <v>149</v>
      </c>
      <c r="AU208" s="132" t="s">
        <v>108</v>
      </c>
      <c r="AY208" s="15" t="s">
        <v>146</v>
      </c>
      <c r="BE208" s="133">
        <f>IF(N208="základní",J208,0)</f>
        <v>0</v>
      </c>
      <c r="BF208" s="133">
        <f>IF(N208="snížená",J208,0)</f>
        <v>0</v>
      </c>
      <c r="BG208" s="133">
        <f>IF(N208="zákl. přenesená",J208,0)</f>
        <v>0</v>
      </c>
      <c r="BH208" s="133">
        <f>IF(N208="sníž. přenesená",J208,0)</f>
        <v>0</v>
      </c>
      <c r="BI208" s="133">
        <f>IF(N208="nulová",J208,0)</f>
        <v>0</v>
      </c>
      <c r="BJ208" s="15" t="s">
        <v>108</v>
      </c>
      <c r="BK208" s="133">
        <f>ROUND(I208*H208,2)</f>
        <v>0</v>
      </c>
      <c r="BL208" s="15" t="s">
        <v>207</v>
      </c>
      <c r="BM208" s="132" t="s">
        <v>455</v>
      </c>
    </row>
    <row r="209" spans="2:65" s="12" customFormat="1">
      <c r="B209" s="216"/>
      <c r="C209" s="193"/>
      <c r="D209" s="194" t="s">
        <v>156</v>
      </c>
      <c r="E209" s="195" t="s">
        <v>1</v>
      </c>
      <c r="F209" s="196" t="s">
        <v>447</v>
      </c>
      <c r="G209" s="193"/>
      <c r="H209" s="197">
        <v>21.2</v>
      </c>
      <c r="I209" s="193"/>
      <c r="J209" s="193"/>
      <c r="K209" s="193"/>
      <c r="L209" s="134"/>
      <c r="M209" s="137"/>
      <c r="T209" s="138"/>
      <c r="AT209" s="136" t="s">
        <v>156</v>
      </c>
      <c r="AU209" s="136" t="s">
        <v>108</v>
      </c>
      <c r="AV209" s="12" t="s">
        <v>108</v>
      </c>
      <c r="AW209" s="12" t="s">
        <v>31</v>
      </c>
      <c r="AX209" s="12" t="s">
        <v>85</v>
      </c>
      <c r="AY209" s="136" t="s">
        <v>146</v>
      </c>
    </row>
    <row r="210" spans="2:65" s="1" customFormat="1" ht="24.2" customHeight="1">
      <c r="B210" s="219"/>
      <c r="C210" s="205" t="s">
        <v>456</v>
      </c>
      <c r="D210" s="206" t="s">
        <v>149</v>
      </c>
      <c r="E210" s="207" t="s">
        <v>457</v>
      </c>
      <c r="F210" s="204" t="s">
        <v>458</v>
      </c>
      <c r="G210" s="208" t="s">
        <v>160</v>
      </c>
      <c r="H210" s="209">
        <v>15.8</v>
      </c>
      <c r="I210" s="155">
        <v>0</v>
      </c>
      <c r="J210" s="203">
        <f>ROUND(I210*H210,2)</f>
        <v>0</v>
      </c>
      <c r="K210" s="204" t="s">
        <v>153</v>
      </c>
      <c r="L210" s="27"/>
      <c r="M210" s="128" t="s">
        <v>1</v>
      </c>
      <c r="N210" s="129" t="s">
        <v>43</v>
      </c>
      <c r="O210" s="130">
        <v>2.1</v>
      </c>
      <c r="P210" s="130">
        <f>O210*H210</f>
        <v>33.18</v>
      </c>
      <c r="Q210" s="130">
        <v>8.9700000000000005E-3</v>
      </c>
      <c r="R210" s="130">
        <f>Q210*H210</f>
        <v>0.14172600000000002</v>
      </c>
      <c r="S210" s="130">
        <v>0</v>
      </c>
      <c r="T210" s="131">
        <f>S210*H210</f>
        <v>0</v>
      </c>
      <c r="AR210" s="132" t="s">
        <v>207</v>
      </c>
      <c r="AT210" s="132" t="s">
        <v>149</v>
      </c>
      <c r="AU210" s="132" t="s">
        <v>108</v>
      </c>
      <c r="AY210" s="15" t="s">
        <v>146</v>
      </c>
      <c r="BE210" s="133">
        <f>IF(N210="základní",J210,0)</f>
        <v>0</v>
      </c>
      <c r="BF210" s="133">
        <f>IF(N210="snížená",J210,0)</f>
        <v>0</v>
      </c>
      <c r="BG210" s="133">
        <f>IF(N210="zákl. přenesená",J210,0)</f>
        <v>0</v>
      </c>
      <c r="BH210" s="133">
        <f>IF(N210="sníž. přenesená",J210,0)</f>
        <v>0</v>
      </c>
      <c r="BI210" s="133">
        <f>IF(N210="nulová",J210,0)</f>
        <v>0</v>
      </c>
      <c r="BJ210" s="15" t="s">
        <v>108</v>
      </c>
      <c r="BK210" s="133">
        <f>ROUND(I210*H210,2)</f>
        <v>0</v>
      </c>
      <c r="BL210" s="15" t="s">
        <v>207</v>
      </c>
      <c r="BM210" s="132" t="s">
        <v>459</v>
      </c>
    </row>
    <row r="211" spans="2:65" s="12" customFormat="1">
      <c r="B211" s="216"/>
      <c r="C211" s="193"/>
      <c r="D211" s="194" t="s">
        <v>156</v>
      </c>
      <c r="E211" s="195" t="s">
        <v>1</v>
      </c>
      <c r="F211" s="196" t="s">
        <v>460</v>
      </c>
      <c r="G211" s="193"/>
      <c r="H211" s="197">
        <v>15.8</v>
      </c>
      <c r="I211" s="193"/>
      <c r="J211" s="193"/>
      <c r="K211" s="193"/>
      <c r="L211" s="134"/>
      <c r="M211" s="137"/>
      <c r="T211" s="138"/>
      <c r="AT211" s="136" t="s">
        <v>156</v>
      </c>
      <c r="AU211" s="136" t="s">
        <v>108</v>
      </c>
      <c r="AV211" s="12" t="s">
        <v>108</v>
      </c>
      <c r="AW211" s="12" t="s">
        <v>31</v>
      </c>
      <c r="AX211" s="12" t="s">
        <v>85</v>
      </c>
      <c r="AY211" s="136" t="s">
        <v>146</v>
      </c>
    </row>
    <row r="212" spans="2:65" s="1" customFormat="1" ht="16.5" customHeight="1">
      <c r="B212" s="219"/>
      <c r="C212" s="222" t="s">
        <v>461</v>
      </c>
      <c r="D212" s="223" t="s">
        <v>371</v>
      </c>
      <c r="E212" s="224" t="s">
        <v>462</v>
      </c>
      <c r="F212" s="221" t="s">
        <v>463</v>
      </c>
      <c r="G212" s="225" t="s">
        <v>160</v>
      </c>
      <c r="H212" s="226">
        <v>18.96</v>
      </c>
      <c r="I212" s="155">
        <v>0</v>
      </c>
      <c r="J212" s="220">
        <f>ROUND(I212*H212,2)</f>
        <v>0</v>
      </c>
      <c r="K212" s="221" t="s">
        <v>231</v>
      </c>
      <c r="L212" s="146"/>
      <c r="M212" s="147" t="s">
        <v>1</v>
      </c>
      <c r="N212" s="148" t="s">
        <v>43</v>
      </c>
      <c r="O212" s="130">
        <v>0</v>
      </c>
      <c r="P212" s="130">
        <f>O212*H212</f>
        <v>0</v>
      </c>
      <c r="Q212" s="130">
        <v>2.1000000000000001E-2</v>
      </c>
      <c r="R212" s="130">
        <f>Q212*H212</f>
        <v>0.39816000000000007</v>
      </c>
      <c r="S212" s="130">
        <v>0</v>
      </c>
      <c r="T212" s="131">
        <f>S212*H212</f>
        <v>0</v>
      </c>
      <c r="AR212" s="132" t="s">
        <v>374</v>
      </c>
      <c r="AT212" s="132" t="s">
        <v>371</v>
      </c>
      <c r="AU212" s="132" t="s">
        <v>108</v>
      </c>
      <c r="AY212" s="15" t="s">
        <v>146</v>
      </c>
      <c r="BE212" s="133">
        <f>IF(N212="základní",J212,0)</f>
        <v>0</v>
      </c>
      <c r="BF212" s="133">
        <f>IF(N212="snížená",J212,0)</f>
        <v>0</v>
      </c>
      <c r="BG212" s="133">
        <f>IF(N212="zákl. přenesená",J212,0)</f>
        <v>0</v>
      </c>
      <c r="BH212" s="133">
        <f>IF(N212="sníž. přenesená",J212,0)</f>
        <v>0</v>
      </c>
      <c r="BI212" s="133">
        <f>IF(N212="nulová",J212,0)</f>
        <v>0</v>
      </c>
      <c r="BJ212" s="15" t="s">
        <v>108</v>
      </c>
      <c r="BK212" s="133">
        <f>ROUND(I212*H212,2)</f>
        <v>0</v>
      </c>
      <c r="BL212" s="15" t="s">
        <v>207</v>
      </c>
      <c r="BM212" s="132" t="s">
        <v>464</v>
      </c>
    </row>
    <row r="213" spans="2:65" s="12" customFormat="1">
      <c r="B213" s="216"/>
      <c r="C213" s="193"/>
      <c r="D213" s="194" t="s">
        <v>156</v>
      </c>
      <c r="E213" s="195" t="s">
        <v>1</v>
      </c>
      <c r="F213" s="196" t="s">
        <v>465</v>
      </c>
      <c r="G213" s="193"/>
      <c r="H213" s="197">
        <v>18.96</v>
      </c>
      <c r="I213" s="193"/>
      <c r="J213" s="193"/>
      <c r="K213" s="193"/>
      <c r="L213" s="134"/>
      <c r="M213" s="137"/>
      <c r="T213" s="138"/>
      <c r="AT213" s="136" t="s">
        <v>156</v>
      </c>
      <c r="AU213" s="136" t="s">
        <v>108</v>
      </c>
      <c r="AV213" s="12" t="s">
        <v>108</v>
      </c>
      <c r="AW213" s="12" t="s">
        <v>31</v>
      </c>
      <c r="AX213" s="12" t="s">
        <v>85</v>
      </c>
      <c r="AY213" s="136" t="s">
        <v>146</v>
      </c>
    </row>
    <row r="214" spans="2:65" s="1" customFormat="1" ht="24.2" customHeight="1">
      <c r="B214" s="219"/>
      <c r="C214" s="205" t="s">
        <v>466</v>
      </c>
      <c r="D214" s="206" t="s">
        <v>149</v>
      </c>
      <c r="E214" s="207" t="s">
        <v>467</v>
      </c>
      <c r="F214" s="204" t="s">
        <v>468</v>
      </c>
      <c r="G214" s="208" t="s">
        <v>160</v>
      </c>
      <c r="H214" s="209">
        <v>5.4</v>
      </c>
      <c r="I214" s="155">
        <v>0</v>
      </c>
      <c r="J214" s="203">
        <f>ROUND(I214*H214,2)</f>
        <v>0</v>
      </c>
      <c r="K214" s="204" t="s">
        <v>153</v>
      </c>
      <c r="L214" s="27"/>
      <c r="M214" s="128" t="s">
        <v>1</v>
      </c>
      <c r="N214" s="129" t="s">
        <v>43</v>
      </c>
      <c r="O214" s="130">
        <v>1.4</v>
      </c>
      <c r="P214" s="130">
        <f>O214*H214</f>
        <v>7.56</v>
      </c>
      <c r="Q214" s="130">
        <v>9.0299999999999998E-3</v>
      </c>
      <c r="R214" s="130">
        <f>Q214*H214</f>
        <v>4.8762E-2</v>
      </c>
      <c r="S214" s="130">
        <v>0</v>
      </c>
      <c r="T214" s="131">
        <f>S214*H214</f>
        <v>0</v>
      </c>
      <c r="AR214" s="132" t="s">
        <v>207</v>
      </c>
      <c r="AT214" s="132" t="s">
        <v>149</v>
      </c>
      <c r="AU214" s="132" t="s">
        <v>108</v>
      </c>
      <c r="AY214" s="15" t="s">
        <v>146</v>
      </c>
      <c r="BE214" s="133">
        <f>IF(N214="základní",J214,0)</f>
        <v>0</v>
      </c>
      <c r="BF214" s="133">
        <f>IF(N214="snížená",J214,0)</f>
        <v>0</v>
      </c>
      <c r="BG214" s="133">
        <f>IF(N214="zákl. přenesená",J214,0)</f>
        <v>0</v>
      </c>
      <c r="BH214" s="133">
        <f>IF(N214="sníž. přenesená",J214,0)</f>
        <v>0</v>
      </c>
      <c r="BI214" s="133">
        <f>IF(N214="nulová",J214,0)</f>
        <v>0</v>
      </c>
      <c r="BJ214" s="15" t="s">
        <v>108</v>
      </c>
      <c r="BK214" s="133">
        <f>ROUND(I214*H214,2)</f>
        <v>0</v>
      </c>
      <c r="BL214" s="15" t="s">
        <v>207</v>
      </c>
      <c r="BM214" s="132" t="s">
        <v>469</v>
      </c>
    </row>
    <row r="215" spans="2:65" s="12" customFormat="1">
      <c r="B215" s="216"/>
      <c r="C215" s="193"/>
      <c r="D215" s="194" t="s">
        <v>156</v>
      </c>
      <c r="E215" s="195" t="s">
        <v>1</v>
      </c>
      <c r="F215" s="196" t="s">
        <v>470</v>
      </c>
      <c r="G215" s="193"/>
      <c r="H215" s="197">
        <v>5.4</v>
      </c>
      <c r="I215" s="193"/>
      <c r="J215" s="193"/>
      <c r="K215" s="193"/>
      <c r="L215" s="134"/>
      <c r="M215" s="137"/>
      <c r="T215" s="138"/>
      <c r="AT215" s="136" t="s">
        <v>156</v>
      </c>
      <c r="AU215" s="136" t="s">
        <v>108</v>
      </c>
      <c r="AV215" s="12" t="s">
        <v>108</v>
      </c>
      <c r="AW215" s="12" t="s">
        <v>31</v>
      </c>
      <c r="AX215" s="12" t="s">
        <v>85</v>
      </c>
      <c r="AY215" s="136" t="s">
        <v>146</v>
      </c>
    </row>
    <row r="216" spans="2:65" s="1" customFormat="1" ht="16.5" customHeight="1">
      <c r="B216" s="219"/>
      <c r="C216" s="222" t="s">
        <v>471</v>
      </c>
      <c r="D216" s="223" t="s">
        <v>371</v>
      </c>
      <c r="E216" s="224" t="s">
        <v>472</v>
      </c>
      <c r="F216" s="221" t="s">
        <v>473</v>
      </c>
      <c r="G216" s="225" t="s">
        <v>160</v>
      </c>
      <c r="H216" s="226">
        <v>6.48</v>
      </c>
      <c r="I216" s="155">
        <v>0</v>
      </c>
      <c r="J216" s="220">
        <f>ROUND(I216*H216,2)</f>
        <v>0</v>
      </c>
      <c r="K216" s="221" t="s">
        <v>231</v>
      </c>
      <c r="L216" s="146"/>
      <c r="M216" s="147" t="s">
        <v>1</v>
      </c>
      <c r="N216" s="148" t="s">
        <v>43</v>
      </c>
      <c r="O216" s="130">
        <v>0</v>
      </c>
      <c r="P216" s="130">
        <f>O216*H216</f>
        <v>0</v>
      </c>
      <c r="Q216" s="130">
        <v>2.01E-2</v>
      </c>
      <c r="R216" s="130">
        <f>Q216*H216</f>
        <v>0.130248</v>
      </c>
      <c r="S216" s="130">
        <v>0</v>
      </c>
      <c r="T216" s="131">
        <f>S216*H216</f>
        <v>0</v>
      </c>
      <c r="AR216" s="132" t="s">
        <v>374</v>
      </c>
      <c r="AT216" s="132" t="s">
        <v>371</v>
      </c>
      <c r="AU216" s="132" t="s">
        <v>108</v>
      </c>
      <c r="AY216" s="15" t="s">
        <v>146</v>
      </c>
      <c r="BE216" s="133">
        <f>IF(N216="základní",J216,0)</f>
        <v>0</v>
      </c>
      <c r="BF216" s="133">
        <f>IF(N216="snížená",J216,0)</f>
        <v>0</v>
      </c>
      <c r="BG216" s="133">
        <f>IF(N216="zákl. přenesená",J216,0)</f>
        <v>0</v>
      </c>
      <c r="BH216" s="133">
        <f>IF(N216="sníž. přenesená",J216,0)</f>
        <v>0</v>
      </c>
      <c r="BI216" s="133">
        <f>IF(N216="nulová",J216,0)</f>
        <v>0</v>
      </c>
      <c r="BJ216" s="15" t="s">
        <v>108</v>
      </c>
      <c r="BK216" s="133">
        <f>ROUND(I216*H216,2)</f>
        <v>0</v>
      </c>
      <c r="BL216" s="15" t="s">
        <v>207</v>
      </c>
      <c r="BM216" s="132" t="s">
        <v>474</v>
      </c>
    </row>
    <row r="217" spans="2:65" s="12" customFormat="1">
      <c r="B217" s="216"/>
      <c r="C217" s="193"/>
      <c r="D217" s="194" t="s">
        <v>156</v>
      </c>
      <c r="E217" s="195" t="s">
        <v>1</v>
      </c>
      <c r="F217" s="196" t="s">
        <v>475</v>
      </c>
      <c r="G217" s="193"/>
      <c r="H217" s="197">
        <v>6.48</v>
      </c>
      <c r="I217" s="193"/>
      <c r="J217" s="193"/>
      <c r="K217" s="193"/>
      <c r="L217" s="134"/>
      <c r="M217" s="137"/>
      <c r="T217" s="138"/>
      <c r="AT217" s="136" t="s">
        <v>156</v>
      </c>
      <c r="AU217" s="136" t="s">
        <v>108</v>
      </c>
      <c r="AV217" s="12" t="s">
        <v>108</v>
      </c>
      <c r="AW217" s="12" t="s">
        <v>31</v>
      </c>
      <c r="AX217" s="12" t="s">
        <v>85</v>
      </c>
      <c r="AY217" s="136" t="s">
        <v>146</v>
      </c>
    </row>
    <row r="218" spans="2:65" s="1" customFormat="1" ht="16.5" customHeight="1">
      <c r="B218" s="219"/>
      <c r="C218" s="205" t="s">
        <v>476</v>
      </c>
      <c r="D218" s="206" t="s">
        <v>149</v>
      </c>
      <c r="E218" s="207" t="s">
        <v>477</v>
      </c>
      <c r="F218" s="204" t="s">
        <v>478</v>
      </c>
      <c r="G218" s="208" t="s">
        <v>278</v>
      </c>
      <c r="H218" s="209">
        <v>10</v>
      </c>
      <c r="I218" s="155">
        <v>0</v>
      </c>
      <c r="J218" s="203">
        <f>ROUND(I218*H218,2)</f>
        <v>0</v>
      </c>
      <c r="K218" s="204" t="s">
        <v>153</v>
      </c>
      <c r="L218" s="27"/>
      <c r="M218" s="128" t="s">
        <v>1</v>
      </c>
      <c r="N218" s="129" t="s">
        <v>43</v>
      </c>
      <c r="O218" s="130">
        <v>0.16</v>
      </c>
      <c r="P218" s="130">
        <f>O218*H218</f>
        <v>1.6</v>
      </c>
      <c r="Q218" s="130">
        <v>1.8000000000000001E-4</v>
      </c>
      <c r="R218" s="130">
        <f>Q218*H218</f>
        <v>1.8000000000000002E-3</v>
      </c>
      <c r="S218" s="130">
        <v>0</v>
      </c>
      <c r="T218" s="131">
        <f>S218*H218</f>
        <v>0</v>
      </c>
      <c r="AR218" s="132" t="s">
        <v>207</v>
      </c>
      <c r="AT218" s="132" t="s">
        <v>149</v>
      </c>
      <c r="AU218" s="132" t="s">
        <v>108</v>
      </c>
      <c r="AY218" s="15" t="s">
        <v>146</v>
      </c>
      <c r="BE218" s="133">
        <f>IF(N218="základní",J218,0)</f>
        <v>0</v>
      </c>
      <c r="BF218" s="133">
        <f>IF(N218="snížená",J218,0)</f>
        <v>0</v>
      </c>
      <c r="BG218" s="133">
        <f>IF(N218="zákl. přenesená",J218,0)</f>
        <v>0</v>
      </c>
      <c r="BH218" s="133">
        <f>IF(N218="sníž. přenesená",J218,0)</f>
        <v>0</v>
      </c>
      <c r="BI218" s="133">
        <f>IF(N218="nulová",J218,0)</f>
        <v>0</v>
      </c>
      <c r="BJ218" s="15" t="s">
        <v>108</v>
      </c>
      <c r="BK218" s="133">
        <f>ROUND(I218*H218,2)</f>
        <v>0</v>
      </c>
      <c r="BL218" s="15" t="s">
        <v>207</v>
      </c>
      <c r="BM218" s="132" t="s">
        <v>479</v>
      </c>
    </row>
    <row r="219" spans="2:65" s="12" customFormat="1">
      <c r="B219" s="216"/>
      <c r="C219" s="193"/>
      <c r="D219" s="194" t="s">
        <v>156</v>
      </c>
      <c r="E219" s="195" t="s">
        <v>1</v>
      </c>
      <c r="F219" s="196" t="s">
        <v>480</v>
      </c>
      <c r="G219" s="193"/>
      <c r="H219" s="197">
        <v>10</v>
      </c>
      <c r="I219" s="193"/>
      <c r="J219" s="193"/>
      <c r="K219" s="193"/>
      <c r="L219" s="134"/>
      <c r="M219" s="137"/>
      <c r="T219" s="138"/>
      <c r="AT219" s="136" t="s">
        <v>156</v>
      </c>
      <c r="AU219" s="136" t="s">
        <v>108</v>
      </c>
      <c r="AV219" s="12" t="s">
        <v>108</v>
      </c>
      <c r="AW219" s="12" t="s">
        <v>31</v>
      </c>
      <c r="AX219" s="12" t="s">
        <v>85</v>
      </c>
      <c r="AY219" s="136" t="s">
        <v>146</v>
      </c>
    </row>
    <row r="220" spans="2:65" s="1" customFormat="1" ht="16.5" customHeight="1">
      <c r="B220" s="219"/>
      <c r="C220" s="222" t="s">
        <v>481</v>
      </c>
      <c r="D220" s="223" t="s">
        <v>371</v>
      </c>
      <c r="E220" s="224" t="s">
        <v>482</v>
      </c>
      <c r="F220" s="221" t="s">
        <v>483</v>
      </c>
      <c r="G220" s="225" t="s">
        <v>278</v>
      </c>
      <c r="H220" s="226">
        <v>12</v>
      </c>
      <c r="I220" s="155">
        <v>0</v>
      </c>
      <c r="J220" s="220">
        <f>ROUND(I220*H220,2)</f>
        <v>0</v>
      </c>
      <c r="K220" s="221" t="s">
        <v>153</v>
      </c>
      <c r="L220" s="146"/>
      <c r="M220" s="147" t="s">
        <v>1</v>
      </c>
      <c r="N220" s="148" t="s">
        <v>43</v>
      </c>
      <c r="O220" s="130">
        <v>0</v>
      </c>
      <c r="P220" s="130">
        <f>O220*H220</f>
        <v>0</v>
      </c>
      <c r="Q220" s="130">
        <v>1.2E-4</v>
      </c>
      <c r="R220" s="130">
        <f>Q220*H220</f>
        <v>1.4400000000000001E-3</v>
      </c>
      <c r="S220" s="130">
        <v>0</v>
      </c>
      <c r="T220" s="131">
        <f>S220*H220</f>
        <v>0</v>
      </c>
      <c r="AR220" s="132" t="s">
        <v>374</v>
      </c>
      <c r="AT220" s="132" t="s">
        <v>371</v>
      </c>
      <c r="AU220" s="132" t="s">
        <v>108</v>
      </c>
      <c r="AY220" s="15" t="s">
        <v>146</v>
      </c>
      <c r="BE220" s="133">
        <f>IF(N220="základní",J220,0)</f>
        <v>0</v>
      </c>
      <c r="BF220" s="133">
        <f>IF(N220="snížená",J220,0)</f>
        <v>0</v>
      </c>
      <c r="BG220" s="133">
        <f>IF(N220="zákl. přenesená",J220,0)</f>
        <v>0</v>
      </c>
      <c r="BH220" s="133">
        <f>IF(N220="sníž. přenesená",J220,0)</f>
        <v>0</v>
      </c>
      <c r="BI220" s="133">
        <f>IF(N220="nulová",J220,0)</f>
        <v>0</v>
      </c>
      <c r="BJ220" s="15" t="s">
        <v>108</v>
      </c>
      <c r="BK220" s="133">
        <f>ROUND(I220*H220,2)</f>
        <v>0</v>
      </c>
      <c r="BL220" s="15" t="s">
        <v>207</v>
      </c>
      <c r="BM220" s="132" t="s">
        <v>484</v>
      </c>
    </row>
    <row r="221" spans="2:65" s="12" customFormat="1">
      <c r="B221" s="216"/>
      <c r="C221" s="193"/>
      <c r="D221" s="194" t="s">
        <v>156</v>
      </c>
      <c r="E221" s="195" t="s">
        <v>1</v>
      </c>
      <c r="F221" s="196" t="s">
        <v>485</v>
      </c>
      <c r="G221" s="193"/>
      <c r="H221" s="197">
        <v>12</v>
      </c>
      <c r="I221" s="193"/>
      <c r="J221" s="193"/>
      <c r="K221" s="193"/>
      <c r="L221" s="134"/>
      <c r="M221" s="137"/>
      <c r="T221" s="138"/>
      <c r="AT221" s="136" t="s">
        <v>156</v>
      </c>
      <c r="AU221" s="136" t="s">
        <v>108</v>
      </c>
      <c r="AV221" s="12" t="s">
        <v>108</v>
      </c>
      <c r="AW221" s="12" t="s">
        <v>31</v>
      </c>
      <c r="AX221" s="12" t="s">
        <v>85</v>
      </c>
      <c r="AY221" s="136" t="s">
        <v>146</v>
      </c>
    </row>
    <row r="222" spans="2:65" s="1" customFormat="1" ht="16.5" customHeight="1">
      <c r="B222" s="219"/>
      <c r="C222" s="205" t="s">
        <v>486</v>
      </c>
      <c r="D222" s="206" t="s">
        <v>149</v>
      </c>
      <c r="E222" s="207" t="s">
        <v>487</v>
      </c>
      <c r="F222" s="204" t="s">
        <v>488</v>
      </c>
      <c r="G222" s="208" t="s">
        <v>236</v>
      </c>
      <c r="H222" s="209">
        <v>10</v>
      </c>
      <c r="I222" s="155">
        <v>0</v>
      </c>
      <c r="J222" s="203">
        <f>ROUND(I222*H222,2)</f>
        <v>0</v>
      </c>
      <c r="K222" s="204" t="s">
        <v>153</v>
      </c>
      <c r="L222" s="27"/>
      <c r="M222" s="128" t="s">
        <v>1</v>
      </c>
      <c r="N222" s="129" t="s">
        <v>43</v>
      </c>
      <c r="O222" s="130">
        <v>0.1</v>
      </c>
      <c r="P222" s="130">
        <f>O222*H222</f>
        <v>1</v>
      </c>
      <c r="Q222" s="130">
        <v>0</v>
      </c>
      <c r="R222" s="130">
        <f>Q222*H222</f>
        <v>0</v>
      </c>
      <c r="S222" s="130">
        <v>0</v>
      </c>
      <c r="T222" s="131">
        <f>S222*H222</f>
        <v>0</v>
      </c>
      <c r="AR222" s="132" t="s">
        <v>207</v>
      </c>
      <c r="AT222" s="132" t="s">
        <v>149</v>
      </c>
      <c r="AU222" s="132" t="s">
        <v>108</v>
      </c>
      <c r="AY222" s="15" t="s">
        <v>146</v>
      </c>
      <c r="BE222" s="133">
        <f>IF(N222="základní",J222,0)</f>
        <v>0</v>
      </c>
      <c r="BF222" s="133">
        <f>IF(N222="snížená",J222,0)</f>
        <v>0</v>
      </c>
      <c r="BG222" s="133">
        <f>IF(N222="zákl. přenesená",J222,0)</f>
        <v>0</v>
      </c>
      <c r="BH222" s="133">
        <f>IF(N222="sníž. přenesená",J222,0)</f>
        <v>0</v>
      </c>
      <c r="BI222" s="133">
        <f>IF(N222="nulová",J222,0)</f>
        <v>0</v>
      </c>
      <c r="BJ222" s="15" t="s">
        <v>108</v>
      </c>
      <c r="BK222" s="133">
        <f>ROUND(I222*H222,2)</f>
        <v>0</v>
      </c>
      <c r="BL222" s="15" t="s">
        <v>207</v>
      </c>
      <c r="BM222" s="132" t="s">
        <v>489</v>
      </c>
    </row>
    <row r="223" spans="2:65" s="12" customFormat="1">
      <c r="B223" s="216"/>
      <c r="C223" s="193"/>
      <c r="D223" s="194" t="s">
        <v>156</v>
      </c>
      <c r="E223" s="195" t="s">
        <v>1</v>
      </c>
      <c r="F223" s="196" t="s">
        <v>90</v>
      </c>
      <c r="G223" s="193"/>
      <c r="H223" s="197">
        <v>10</v>
      </c>
      <c r="I223" s="193"/>
      <c r="J223" s="193"/>
      <c r="K223" s="193"/>
      <c r="L223" s="134"/>
      <c r="M223" s="137"/>
      <c r="T223" s="138"/>
      <c r="AT223" s="136" t="s">
        <v>156</v>
      </c>
      <c r="AU223" s="136" t="s">
        <v>108</v>
      </c>
      <c r="AV223" s="12" t="s">
        <v>108</v>
      </c>
      <c r="AW223" s="12" t="s">
        <v>31</v>
      </c>
      <c r="AX223" s="12" t="s">
        <v>85</v>
      </c>
      <c r="AY223" s="136" t="s">
        <v>146</v>
      </c>
    </row>
    <row r="224" spans="2:65" s="1" customFormat="1" ht="16.5" customHeight="1">
      <c r="B224" s="219"/>
      <c r="C224" s="205" t="s">
        <v>490</v>
      </c>
      <c r="D224" s="206" t="s">
        <v>149</v>
      </c>
      <c r="E224" s="207" t="s">
        <v>491</v>
      </c>
      <c r="F224" s="204" t="s">
        <v>492</v>
      </c>
      <c r="G224" s="208" t="s">
        <v>236</v>
      </c>
      <c r="H224" s="209">
        <v>6</v>
      </c>
      <c r="I224" s="155">
        <v>0</v>
      </c>
      <c r="J224" s="203">
        <f>ROUND(I224*H224,2)</f>
        <v>0</v>
      </c>
      <c r="K224" s="204" t="s">
        <v>153</v>
      </c>
      <c r="L224" s="27"/>
      <c r="M224" s="128" t="s">
        <v>1</v>
      </c>
      <c r="N224" s="129" t="s">
        <v>43</v>
      </c>
      <c r="O224" s="130">
        <v>0.12</v>
      </c>
      <c r="P224" s="130">
        <f>O224*H224</f>
        <v>0.72</v>
      </c>
      <c r="Q224" s="130">
        <v>0</v>
      </c>
      <c r="R224" s="130">
        <f>Q224*H224</f>
        <v>0</v>
      </c>
      <c r="S224" s="130">
        <v>0</v>
      </c>
      <c r="T224" s="131">
        <f>S224*H224</f>
        <v>0</v>
      </c>
      <c r="AR224" s="132" t="s">
        <v>207</v>
      </c>
      <c r="AT224" s="132" t="s">
        <v>149</v>
      </c>
      <c r="AU224" s="132" t="s">
        <v>108</v>
      </c>
      <c r="AY224" s="15" t="s">
        <v>146</v>
      </c>
      <c r="BE224" s="133">
        <f>IF(N224="základní",J224,0)</f>
        <v>0</v>
      </c>
      <c r="BF224" s="133">
        <f>IF(N224="snížená",J224,0)</f>
        <v>0</v>
      </c>
      <c r="BG224" s="133">
        <f>IF(N224="zákl. přenesená",J224,0)</f>
        <v>0</v>
      </c>
      <c r="BH224" s="133">
        <f>IF(N224="sníž. přenesená",J224,0)</f>
        <v>0</v>
      </c>
      <c r="BI224" s="133">
        <f>IF(N224="nulová",J224,0)</f>
        <v>0</v>
      </c>
      <c r="BJ224" s="15" t="s">
        <v>108</v>
      </c>
      <c r="BK224" s="133">
        <f>ROUND(I224*H224,2)</f>
        <v>0</v>
      </c>
      <c r="BL224" s="15" t="s">
        <v>207</v>
      </c>
      <c r="BM224" s="132" t="s">
        <v>493</v>
      </c>
    </row>
    <row r="225" spans="2:65" s="12" customFormat="1">
      <c r="B225" s="216"/>
      <c r="C225" s="193"/>
      <c r="D225" s="194" t="s">
        <v>156</v>
      </c>
      <c r="E225" s="195" t="s">
        <v>1</v>
      </c>
      <c r="F225" s="196" t="s">
        <v>182</v>
      </c>
      <c r="G225" s="193"/>
      <c r="H225" s="197">
        <v>6</v>
      </c>
      <c r="I225" s="193"/>
      <c r="J225" s="193"/>
      <c r="K225" s="193"/>
      <c r="L225" s="134"/>
      <c r="M225" s="137"/>
      <c r="T225" s="138"/>
      <c r="AT225" s="136" t="s">
        <v>156</v>
      </c>
      <c r="AU225" s="136" t="s">
        <v>108</v>
      </c>
      <c r="AV225" s="12" t="s">
        <v>108</v>
      </c>
      <c r="AW225" s="12" t="s">
        <v>31</v>
      </c>
      <c r="AX225" s="12" t="s">
        <v>85</v>
      </c>
      <c r="AY225" s="136" t="s">
        <v>146</v>
      </c>
    </row>
    <row r="226" spans="2:65" s="1" customFormat="1" ht="16.5" customHeight="1">
      <c r="B226" s="219"/>
      <c r="C226" s="205" t="s">
        <v>494</v>
      </c>
      <c r="D226" s="206" t="s">
        <v>149</v>
      </c>
      <c r="E226" s="207" t="s">
        <v>495</v>
      </c>
      <c r="F226" s="204" t="s">
        <v>496</v>
      </c>
      <c r="G226" s="208" t="s">
        <v>236</v>
      </c>
      <c r="H226" s="209">
        <v>1</v>
      </c>
      <c r="I226" s="155">
        <v>0</v>
      </c>
      <c r="J226" s="203">
        <f>ROUND(I226*H226,2)</f>
        <v>0</v>
      </c>
      <c r="K226" s="204" t="s">
        <v>153</v>
      </c>
      <c r="L226" s="27"/>
      <c r="M226" s="128" t="s">
        <v>1</v>
      </c>
      <c r="N226" s="129" t="s">
        <v>43</v>
      </c>
      <c r="O226" s="130">
        <v>0.14000000000000001</v>
      </c>
      <c r="P226" s="130">
        <f>O226*H226</f>
        <v>0.14000000000000001</v>
      </c>
      <c r="Q226" s="130">
        <v>0</v>
      </c>
      <c r="R226" s="130">
        <f>Q226*H226</f>
        <v>0</v>
      </c>
      <c r="S226" s="130">
        <v>0</v>
      </c>
      <c r="T226" s="131">
        <f>S226*H226</f>
        <v>0</v>
      </c>
      <c r="AR226" s="132" t="s">
        <v>207</v>
      </c>
      <c r="AT226" s="132" t="s">
        <v>149</v>
      </c>
      <c r="AU226" s="132" t="s">
        <v>108</v>
      </c>
      <c r="AY226" s="15" t="s">
        <v>146</v>
      </c>
      <c r="BE226" s="133">
        <f>IF(N226="základní",J226,0)</f>
        <v>0</v>
      </c>
      <c r="BF226" s="133">
        <f>IF(N226="snížená",J226,0)</f>
        <v>0</v>
      </c>
      <c r="BG226" s="133">
        <f>IF(N226="zákl. přenesená",J226,0)</f>
        <v>0</v>
      </c>
      <c r="BH226" s="133">
        <f>IF(N226="sníž. přenesená",J226,0)</f>
        <v>0</v>
      </c>
      <c r="BI226" s="133">
        <f>IF(N226="nulová",J226,0)</f>
        <v>0</v>
      </c>
      <c r="BJ226" s="15" t="s">
        <v>108</v>
      </c>
      <c r="BK226" s="133">
        <f>ROUND(I226*H226,2)</f>
        <v>0</v>
      </c>
      <c r="BL226" s="15" t="s">
        <v>207</v>
      </c>
      <c r="BM226" s="132" t="s">
        <v>497</v>
      </c>
    </row>
    <row r="227" spans="2:65" s="12" customFormat="1">
      <c r="B227" s="216"/>
      <c r="C227" s="193"/>
      <c r="D227" s="194" t="s">
        <v>156</v>
      </c>
      <c r="E227" s="195" t="s">
        <v>1</v>
      </c>
      <c r="F227" s="196" t="s">
        <v>85</v>
      </c>
      <c r="G227" s="193"/>
      <c r="H227" s="197">
        <v>1</v>
      </c>
      <c r="I227" s="193"/>
      <c r="J227" s="193"/>
      <c r="K227" s="193"/>
      <c r="L227" s="134"/>
      <c r="M227" s="137"/>
      <c r="T227" s="138"/>
      <c r="AT227" s="136" t="s">
        <v>156</v>
      </c>
      <c r="AU227" s="136" t="s">
        <v>108</v>
      </c>
      <c r="AV227" s="12" t="s">
        <v>108</v>
      </c>
      <c r="AW227" s="12" t="s">
        <v>31</v>
      </c>
      <c r="AX227" s="12" t="s">
        <v>85</v>
      </c>
      <c r="AY227" s="136" t="s">
        <v>146</v>
      </c>
    </row>
    <row r="228" spans="2:65" s="1" customFormat="1" ht="16.5" customHeight="1">
      <c r="B228" s="219"/>
      <c r="C228" s="205" t="s">
        <v>498</v>
      </c>
      <c r="D228" s="206" t="s">
        <v>149</v>
      </c>
      <c r="E228" s="207" t="s">
        <v>499</v>
      </c>
      <c r="F228" s="204" t="s">
        <v>500</v>
      </c>
      <c r="G228" s="208" t="s">
        <v>160</v>
      </c>
      <c r="H228" s="209">
        <v>21.2</v>
      </c>
      <c r="I228" s="155">
        <v>0</v>
      </c>
      <c r="J228" s="203">
        <f>ROUND(I228*H228,2)</f>
        <v>0</v>
      </c>
      <c r="K228" s="204" t="s">
        <v>153</v>
      </c>
      <c r="L228" s="27"/>
      <c r="M228" s="128" t="s">
        <v>1</v>
      </c>
      <c r="N228" s="129" t="s">
        <v>43</v>
      </c>
      <c r="O228" s="130">
        <v>4.1000000000000002E-2</v>
      </c>
      <c r="P228" s="130">
        <f>O228*H228</f>
        <v>0.86919999999999997</v>
      </c>
      <c r="Q228" s="130">
        <v>5.0000000000000002E-5</v>
      </c>
      <c r="R228" s="130">
        <f>Q228*H228</f>
        <v>1.06E-3</v>
      </c>
      <c r="S228" s="130">
        <v>0</v>
      </c>
      <c r="T228" s="131">
        <f>S228*H228</f>
        <v>0</v>
      </c>
      <c r="AR228" s="132" t="s">
        <v>207</v>
      </c>
      <c r="AT228" s="132" t="s">
        <v>149</v>
      </c>
      <c r="AU228" s="132" t="s">
        <v>108</v>
      </c>
      <c r="AY228" s="15" t="s">
        <v>146</v>
      </c>
      <c r="BE228" s="133">
        <f>IF(N228="základní",J228,0)</f>
        <v>0</v>
      </c>
      <c r="BF228" s="133">
        <f>IF(N228="snížená",J228,0)</f>
        <v>0</v>
      </c>
      <c r="BG228" s="133">
        <f>IF(N228="zákl. přenesená",J228,0)</f>
        <v>0</v>
      </c>
      <c r="BH228" s="133">
        <f>IF(N228="sníž. přenesená",J228,0)</f>
        <v>0</v>
      </c>
      <c r="BI228" s="133">
        <f>IF(N228="nulová",J228,0)</f>
        <v>0</v>
      </c>
      <c r="BJ228" s="15" t="s">
        <v>108</v>
      </c>
      <c r="BK228" s="133">
        <f>ROUND(I228*H228,2)</f>
        <v>0</v>
      </c>
      <c r="BL228" s="15" t="s">
        <v>207</v>
      </c>
      <c r="BM228" s="132" t="s">
        <v>501</v>
      </c>
    </row>
    <row r="229" spans="2:65" s="12" customFormat="1">
      <c r="B229" s="216"/>
      <c r="C229" s="193"/>
      <c r="D229" s="194" t="s">
        <v>156</v>
      </c>
      <c r="E229" s="195" t="s">
        <v>1</v>
      </c>
      <c r="F229" s="196" t="s">
        <v>447</v>
      </c>
      <c r="G229" s="193"/>
      <c r="H229" s="197">
        <v>21.2</v>
      </c>
      <c r="I229" s="193"/>
      <c r="J229" s="193"/>
      <c r="K229" s="193"/>
      <c r="L229" s="134"/>
      <c r="M229" s="137"/>
      <c r="T229" s="138"/>
      <c r="AT229" s="136" t="s">
        <v>156</v>
      </c>
      <c r="AU229" s="136" t="s">
        <v>108</v>
      </c>
      <c r="AV229" s="12" t="s">
        <v>108</v>
      </c>
      <c r="AW229" s="12" t="s">
        <v>31</v>
      </c>
      <c r="AX229" s="12" t="s">
        <v>85</v>
      </c>
      <c r="AY229" s="136" t="s">
        <v>146</v>
      </c>
    </row>
    <row r="230" spans="2:65" s="1" customFormat="1" ht="16.5" customHeight="1">
      <c r="B230" s="219"/>
      <c r="C230" s="205" t="s">
        <v>502</v>
      </c>
      <c r="D230" s="206" t="s">
        <v>149</v>
      </c>
      <c r="E230" s="207" t="s">
        <v>503</v>
      </c>
      <c r="F230" s="204" t="s">
        <v>504</v>
      </c>
      <c r="G230" s="208" t="s">
        <v>185</v>
      </c>
      <c r="H230" s="209">
        <v>0.8</v>
      </c>
      <c r="I230" s="155">
        <v>0</v>
      </c>
      <c r="J230" s="203">
        <f>ROUND(I230*H230,2)</f>
        <v>0</v>
      </c>
      <c r="K230" s="204" t="s">
        <v>153</v>
      </c>
      <c r="L230" s="27"/>
      <c r="M230" s="128" t="s">
        <v>1</v>
      </c>
      <c r="N230" s="129" t="s">
        <v>43</v>
      </c>
      <c r="O230" s="130">
        <v>3.3969999999999998</v>
      </c>
      <c r="P230" s="130">
        <f>O230*H230</f>
        <v>2.7176</v>
      </c>
      <c r="Q230" s="130">
        <v>0</v>
      </c>
      <c r="R230" s="130">
        <f>Q230*H230</f>
        <v>0</v>
      </c>
      <c r="S230" s="130">
        <v>0</v>
      </c>
      <c r="T230" s="131">
        <f>S230*H230</f>
        <v>0</v>
      </c>
      <c r="AR230" s="132" t="s">
        <v>207</v>
      </c>
      <c r="AT230" s="132" t="s">
        <v>149</v>
      </c>
      <c r="AU230" s="132" t="s">
        <v>108</v>
      </c>
      <c r="AY230" s="15" t="s">
        <v>146</v>
      </c>
      <c r="BE230" s="133">
        <f>IF(N230="základní",J230,0)</f>
        <v>0</v>
      </c>
      <c r="BF230" s="133">
        <f>IF(N230="snížená",J230,0)</f>
        <v>0</v>
      </c>
      <c r="BG230" s="133">
        <f>IF(N230="zákl. přenesená",J230,0)</f>
        <v>0</v>
      </c>
      <c r="BH230" s="133">
        <f>IF(N230="sníž. přenesená",J230,0)</f>
        <v>0</v>
      </c>
      <c r="BI230" s="133">
        <f>IF(N230="nulová",J230,0)</f>
        <v>0</v>
      </c>
      <c r="BJ230" s="15" t="s">
        <v>108</v>
      </c>
      <c r="BK230" s="133">
        <f>ROUND(I230*H230,2)</f>
        <v>0</v>
      </c>
      <c r="BL230" s="15" t="s">
        <v>207</v>
      </c>
      <c r="BM230" s="132" t="s">
        <v>505</v>
      </c>
    </row>
    <row r="231" spans="2:65" s="12" customFormat="1">
      <c r="B231" s="216"/>
      <c r="C231" s="193"/>
      <c r="D231" s="194" t="s">
        <v>156</v>
      </c>
      <c r="E231" s="195" t="s">
        <v>1</v>
      </c>
      <c r="F231" s="196" t="s">
        <v>506</v>
      </c>
      <c r="G231" s="193"/>
      <c r="H231" s="197">
        <v>0.8</v>
      </c>
      <c r="I231" s="193"/>
      <c r="J231" s="193"/>
      <c r="K231" s="193"/>
      <c r="L231" s="134"/>
      <c r="M231" s="137"/>
      <c r="T231" s="138"/>
      <c r="AT231" s="136" t="s">
        <v>156</v>
      </c>
      <c r="AU231" s="136" t="s">
        <v>108</v>
      </c>
      <c r="AV231" s="12" t="s">
        <v>108</v>
      </c>
      <c r="AW231" s="12" t="s">
        <v>31</v>
      </c>
      <c r="AX231" s="12" t="s">
        <v>85</v>
      </c>
      <c r="AY231" s="136" t="s">
        <v>146</v>
      </c>
    </row>
    <row r="232" spans="2:65" s="11" customFormat="1" ht="22.9" customHeight="1">
      <c r="B232" s="227"/>
      <c r="C232" s="210"/>
      <c r="D232" s="211" t="s">
        <v>76</v>
      </c>
      <c r="E232" s="212" t="s">
        <v>305</v>
      </c>
      <c r="F232" s="212" t="s">
        <v>306</v>
      </c>
      <c r="G232" s="210"/>
      <c r="H232" s="210"/>
      <c r="I232" s="210"/>
      <c r="J232" s="213">
        <f>BK232</f>
        <v>0</v>
      </c>
      <c r="K232" s="210"/>
      <c r="L232" s="115"/>
      <c r="M232" s="118"/>
      <c r="P232" s="119">
        <f>SUM(P233:P251)</f>
        <v>34.442</v>
      </c>
      <c r="R232" s="119">
        <f>SUM(R233:R251)</f>
        <v>0.10613250000000002</v>
      </c>
      <c r="T232" s="120">
        <f>SUM(T233:T251)</f>
        <v>3.3E-3</v>
      </c>
      <c r="AR232" s="116" t="s">
        <v>108</v>
      </c>
      <c r="AT232" s="121" t="s">
        <v>76</v>
      </c>
      <c r="AU232" s="121" t="s">
        <v>85</v>
      </c>
      <c r="AY232" s="116" t="s">
        <v>146</v>
      </c>
      <c r="BK232" s="122">
        <f>SUM(BK233:BK251)</f>
        <v>0</v>
      </c>
    </row>
    <row r="233" spans="2:65" s="1" customFormat="1" ht="16.5" customHeight="1">
      <c r="B233" s="219"/>
      <c r="C233" s="205" t="s">
        <v>507</v>
      </c>
      <c r="D233" s="206" t="s">
        <v>149</v>
      </c>
      <c r="E233" s="207" t="s">
        <v>508</v>
      </c>
      <c r="F233" s="204" t="s">
        <v>509</v>
      </c>
      <c r="G233" s="208" t="s">
        <v>278</v>
      </c>
      <c r="H233" s="209">
        <v>200</v>
      </c>
      <c r="I233" s="155">
        <v>0</v>
      </c>
      <c r="J233" s="203">
        <f>ROUND(I233*H233,2)</f>
        <v>0</v>
      </c>
      <c r="K233" s="204" t="s">
        <v>153</v>
      </c>
      <c r="L233" s="27"/>
      <c r="M233" s="128" t="s">
        <v>1</v>
      </c>
      <c r="N233" s="129" t="s">
        <v>43</v>
      </c>
      <c r="O233" s="130">
        <v>4.2999999999999997E-2</v>
      </c>
      <c r="P233" s="130">
        <f>O233*H233</f>
        <v>8.6</v>
      </c>
      <c r="Q233" s="130">
        <v>1.0000000000000001E-5</v>
      </c>
      <c r="R233" s="130">
        <f>Q233*H233</f>
        <v>2E-3</v>
      </c>
      <c r="S233" s="130">
        <v>0</v>
      </c>
      <c r="T233" s="131">
        <f>S233*H233</f>
        <v>0</v>
      </c>
      <c r="AR233" s="132" t="s">
        <v>207</v>
      </c>
      <c r="AT233" s="132" t="s">
        <v>149</v>
      </c>
      <c r="AU233" s="132" t="s">
        <v>108</v>
      </c>
      <c r="AY233" s="15" t="s">
        <v>146</v>
      </c>
      <c r="BE233" s="133">
        <f>IF(N233="základní",J233,0)</f>
        <v>0</v>
      </c>
      <c r="BF233" s="133">
        <f>IF(N233="snížená",J233,0)</f>
        <v>0</v>
      </c>
      <c r="BG233" s="133">
        <f>IF(N233="zákl. přenesená",J233,0)</f>
        <v>0</v>
      </c>
      <c r="BH233" s="133">
        <f>IF(N233="sníž. přenesená",J233,0)</f>
        <v>0</v>
      </c>
      <c r="BI233" s="133">
        <f>IF(N233="nulová",J233,0)</f>
        <v>0</v>
      </c>
      <c r="BJ233" s="15" t="s">
        <v>108</v>
      </c>
      <c r="BK233" s="133">
        <f>ROUND(I233*H233,2)</f>
        <v>0</v>
      </c>
      <c r="BL233" s="15" t="s">
        <v>207</v>
      </c>
      <c r="BM233" s="132" t="s">
        <v>510</v>
      </c>
    </row>
    <row r="234" spans="2:65" s="12" customFormat="1">
      <c r="B234" s="216"/>
      <c r="C234" s="193"/>
      <c r="D234" s="194" t="s">
        <v>156</v>
      </c>
      <c r="E234" s="195" t="s">
        <v>1</v>
      </c>
      <c r="F234" s="196" t="s">
        <v>511</v>
      </c>
      <c r="G234" s="193"/>
      <c r="H234" s="197">
        <v>200</v>
      </c>
      <c r="I234" s="193"/>
      <c r="J234" s="193"/>
      <c r="K234" s="193"/>
      <c r="L234" s="134"/>
      <c r="M234" s="137"/>
      <c r="T234" s="138"/>
      <c r="AT234" s="136" t="s">
        <v>156</v>
      </c>
      <c r="AU234" s="136" t="s">
        <v>108</v>
      </c>
      <c r="AV234" s="12" t="s">
        <v>108</v>
      </c>
      <c r="AW234" s="12" t="s">
        <v>31</v>
      </c>
      <c r="AX234" s="12" t="s">
        <v>85</v>
      </c>
      <c r="AY234" s="136" t="s">
        <v>146</v>
      </c>
    </row>
    <row r="235" spans="2:65" s="1" customFormat="1" ht="16.5" customHeight="1">
      <c r="B235" s="219"/>
      <c r="C235" s="205" t="s">
        <v>512</v>
      </c>
      <c r="D235" s="206" t="s">
        <v>149</v>
      </c>
      <c r="E235" s="207" t="s">
        <v>513</v>
      </c>
      <c r="F235" s="204" t="s">
        <v>514</v>
      </c>
      <c r="G235" s="208" t="s">
        <v>160</v>
      </c>
      <c r="H235" s="209">
        <v>70</v>
      </c>
      <c r="I235" s="155">
        <v>0</v>
      </c>
      <c r="J235" s="203">
        <f>ROUND(I235*H235,2)</f>
        <v>0</v>
      </c>
      <c r="K235" s="204" t="s">
        <v>153</v>
      </c>
      <c r="L235" s="27"/>
      <c r="M235" s="128" t="s">
        <v>1</v>
      </c>
      <c r="N235" s="129" t="s">
        <v>43</v>
      </c>
      <c r="O235" s="130">
        <v>1.2E-2</v>
      </c>
      <c r="P235" s="130">
        <f>O235*H235</f>
        <v>0.84</v>
      </c>
      <c r="Q235" s="130">
        <v>0</v>
      </c>
      <c r="R235" s="130">
        <f>Q235*H235</f>
        <v>0</v>
      </c>
      <c r="S235" s="130">
        <v>3.0000000000000001E-5</v>
      </c>
      <c r="T235" s="131">
        <f>S235*H235</f>
        <v>2.0999999999999999E-3</v>
      </c>
      <c r="AR235" s="132" t="s">
        <v>207</v>
      </c>
      <c r="AT235" s="132" t="s">
        <v>149</v>
      </c>
      <c r="AU235" s="132" t="s">
        <v>108</v>
      </c>
      <c r="AY235" s="15" t="s">
        <v>146</v>
      </c>
      <c r="BE235" s="133">
        <f>IF(N235="základní",J235,0)</f>
        <v>0</v>
      </c>
      <c r="BF235" s="133">
        <f>IF(N235="snížená",J235,0)</f>
        <v>0</v>
      </c>
      <c r="BG235" s="133">
        <f>IF(N235="zákl. přenesená",J235,0)</f>
        <v>0</v>
      </c>
      <c r="BH235" s="133">
        <f>IF(N235="sníž. přenesená",J235,0)</f>
        <v>0</v>
      </c>
      <c r="BI235" s="133">
        <f>IF(N235="nulová",J235,0)</f>
        <v>0</v>
      </c>
      <c r="BJ235" s="15" t="s">
        <v>108</v>
      </c>
      <c r="BK235" s="133">
        <f>ROUND(I235*H235,2)</f>
        <v>0</v>
      </c>
      <c r="BL235" s="15" t="s">
        <v>207</v>
      </c>
      <c r="BM235" s="132" t="s">
        <v>515</v>
      </c>
    </row>
    <row r="236" spans="2:65" s="12" customFormat="1">
      <c r="B236" s="216"/>
      <c r="C236" s="193"/>
      <c r="D236" s="194" t="s">
        <v>156</v>
      </c>
      <c r="E236" s="195" t="s">
        <v>1</v>
      </c>
      <c r="F236" s="196" t="s">
        <v>516</v>
      </c>
      <c r="G236" s="193"/>
      <c r="H236" s="197">
        <v>70</v>
      </c>
      <c r="I236" s="193"/>
      <c r="J236" s="193"/>
      <c r="K236" s="193"/>
      <c r="L236" s="134"/>
      <c r="M236" s="137"/>
      <c r="T236" s="138"/>
      <c r="AT236" s="136" t="s">
        <v>156</v>
      </c>
      <c r="AU236" s="136" t="s">
        <v>108</v>
      </c>
      <c r="AV236" s="12" t="s">
        <v>108</v>
      </c>
      <c r="AW236" s="12" t="s">
        <v>31</v>
      </c>
      <c r="AX236" s="12" t="s">
        <v>85</v>
      </c>
      <c r="AY236" s="136" t="s">
        <v>146</v>
      </c>
    </row>
    <row r="237" spans="2:65" s="1" customFormat="1" ht="16.5" customHeight="1">
      <c r="B237" s="219"/>
      <c r="C237" s="222" t="s">
        <v>517</v>
      </c>
      <c r="D237" s="223" t="s">
        <v>371</v>
      </c>
      <c r="E237" s="224" t="s">
        <v>518</v>
      </c>
      <c r="F237" s="221" t="s">
        <v>519</v>
      </c>
      <c r="G237" s="225" t="s">
        <v>160</v>
      </c>
      <c r="H237" s="226">
        <v>84</v>
      </c>
      <c r="I237" s="155">
        <v>0</v>
      </c>
      <c r="J237" s="220">
        <f>ROUND(I237*H237,2)</f>
        <v>0</v>
      </c>
      <c r="K237" s="221" t="s">
        <v>153</v>
      </c>
      <c r="L237" s="146"/>
      <c r="M237" s="147" t="s">
        <v>1</v>
      </c>
      <c r="N237" s="148" t="s">
        <v>43</v>
      </c>
      <c r="O237" s="130">
        <v>0</v>
      </c>
      <c r="P237" s="130">
        <f>O237*H237</f>
        <v>0</v>
      </c>
      <c r="Q237" s="130">
        <v>2.5000000000000001E-4</v>
      </c>
      <c r="R237" s="130">
        <f>Q237*H237</f>
        <v>2.1000000000000001E-2</v>
      </c>
      <c r="S237" s="130">
        <v>0</v>
      </c>
      <c r="T237" s="131">
        <f>S237*H237</f>
        <v>0</v>
      </c>
      <c r="AR237" s="132" t="s">
        <v>374</v>
      </c>
      <c r="AT237" s="132" t="s">
        <v>371</v>
      </c>
      <c r="AU237" s="132" t="s">
        <v>108</v>
      </c>
      <c r="AY237" s="15" t="s">
        <v>146</v>
      </c>
      <c r="BE237" s="133">
        <f>IF(N237="základní",J237,0)</f>
        <v>0</v>
      </c>
      <c r="BF237" s="133">
        <f>IF(N237="snížená",J237,0)</f>
        <v>0</v>
      </c>
      <c r="BG237" s="133">
        <f>IF(N237="zákl. přenesená",J237,0)</f>
        <v>0</v>
      </c>
      <c r="BH237" s="133">
        <f>IF(N237="sníž. přenesená",J237,0)</f>
        <v>0</v>
      </c>
      <c r="BI237" s="133">
        <f>IF(N237="nulová",J237,0)</f>
        <v>0</v>
      </c>
      <c r="BJ237" s="15" t="s">
        <v>108</v>
      </c>
      <c r="BK237" s="133">
        <f>ROUND(I237*H237,2)</f>
        <v>0</v>
      </c>
      <c r="BL237" s="15" t="s">
        <v>207</v>
      </c>
      <c r="BM237" s="132" t="s">
        <v>520</v>
      </c>
    </row>
    <row r="238" spans="2:65" s="12" customFormat="1">
      <c r="B238" s="216"/>
      <c r="C238" s="193"/>
      <c r="D238" s="194" t="s">
        <v>156</v>
      </c>
      <c r="E238" s="195" t="s">
        <v>1</v>
      </c>
      <c r="F238" s="196" t="s">
        <v>521</v>
      </c>
      <c r="G238" s="193"/>
      <c r="H238" s="197">
        <v>84</v>
      </c>
      <c r="I238" s="193"/>
      <c r="J238" s="193"/>
      <c r="K238" s="193"/>
      <c r="L238" s="134"/>
      <c r="M238" s="137"/>
      <c r="T238" s="138"/>
      <c r="AT238" s="136" t="s">
        <v>156</v>
      </c>
      <c r="AU238" s="136" t="s">
        <v>108</v>
      </c>
      <c r="AV238" s="12" t="s">
        <v>108</v>
      </c>
      <c r="AW238" s="12" t="s">
        <v>31</v>
      </c>
      <c r="AX238" s="12" t="s">
        <v>85</v>
      </c>
      <c r="AY238" s="136" t="s">
        <v>146</v>
      </c>
    </row>
    <row r="239" spans="2:65" s="1" customFormat="1" ht="16.5" customHeight="1">
      <c r="B239" s="219"/>
      <c r="C239" s="222" t="s">
        <v>522</v>
      </c>
      <c r="D239" s="223" t="s">
        <v>371</v>
      </c>
      <c r="E239" s="224" t="s">
        <v>523</v>
      </c>
      <c r="F239" s="221" t="s">
        <v>524</v>
      </c>
      <c r="G239" s="225" t="s">
        <v>160</v>
      </c>
      <c r="H239" s="226">
        <v>50</v>
      </c>
      <c r="I239" s="155">
        <v>0</v>
      </c>
      <c r="J239" s="220">
        <f>ROUND(I239*H239,2)</f>
        <v>0</v>
      </c>
      <c r="K239" s="221" t="s">
        <v>153</v>
      </c>
      <c r="L239" s="146"/>
      <c r="M239" s="147" t="s">
        <v>1</v>
      </c>
      <c r="N239" s="148" t="s">
        <v>43</v>
      </c>
      <c r="O239" s="130">
        <v>0</v>
      </c>
      <c r="P239" s="130">
        <f>O239*H239</f>
        <v>0</v>
      </c>
      <c r="Q239" s="130">
        <v>4.0000000000000003E-5</v>
      </c>
      <c r="R239" s="130">
        <f>Q239*H239</f>
        <v>2E-3</v>
      </c>
      <c r="S239" s="130">
        <v>0</v>
      </c>
      <c r="T239" s="131">
        <f>S239*H239</f>
        <v>0</v>
      </c>
      <c r="AR239" s="132" t="s">
        <v>374</v>
      </c>
      <c r="AT239" s="132" t="s">
        <v>371</v>
      </c>
      <c r="AU239" s="132" t="s">
        <v>108</v>
      </c>
      <c r="AY239" s="15" t="s">
        <v>146</v>
      </c>
      <c r="BE239" s="133">
        <f>IF(N239="základní",J239,0)</f>
        <v>0</v>
      </c>
      <c r="BF239" s="133">
        <f>IF(N239="snížená",J239,0)</f>
        <v>0</v>
      </c>
      <c r="BG239" s="133">
        <f>IF(N239="zákl. přenesená",J239,0)</f>
        <v>0</v>
      </c>
      <c r="BH239" s="133">
        <f>IF(N239="sníž. přenesená",J239,0)</f>
        <v>0</v>
      </c>
      <c r="BI239" s="133">
        <f>IF(N239="nulová",J239,0)</f>
        <v>0</v>
      </c>
      <c r="BJ239" s="15" t="s">
        <v>108</v>
      </c>
      <c r="BK239" s="133">
        <f>ROUND(I239*H239,2)</f>
        <v>0</v>
      </c>
      <c r="BL239" s="15" t="s">
        <v>207</v>
      </c>
      <c r="BM239" s="132" t="s">
        <v>525</v>
      </c>
    </row>
    <row r="240" spans="2:65" s="12" customFormat="1">
      <c r="B240" s="216"/>
      <c r="C240" s="193"/>
      <c r="D240" s="194" t="s">
        <v>156</v>
      </c>
      <c r="E240" s="195" t="s">
        <v>1</v>
      </c>
      <c r="F240" s="196" t="s">
        <v>517</v>
      </c>
      <c r="G240" s="193"/>
      <c r="H240" s="197">
        <v>50</v>
      </c>
      <c r="I240" s="193"/>
      <c r="J240" s="193"/>
      <c r="K240" s="193"/>
      <c r="L240" s="134"/>
      <c r="M240" s="137"/>
      <c r="T240" s="138"/>
      <c r="AT240" s="136" t="s">
        <v>156</v>
      </c>
      <c r="AU240" s="136" t="s">
        <v>108</v>
      </c>
      <c r="AV240" s="12" t="s">
        <v>108</v>
      </c>
      <c r="AW240" s="12" t="s">
        <v>31</v>
      </c>
      <c r="AX240" s="12" t="s">
        <v>85</v>
      </c>
      <c r="AY240" s="136" t="s">
        <v>146</v>
      </c>
    </row>
    <row r="241" spans="2:65" s="1" customFormat="1" ht="16.5" customHeight="1">
      <c r="B241" s="219"/>
      <c r="C241" s="205" t="s">
        <v>526</v>
      </c>
      <c r="D241" s="206" t="s">
        <v>149</v>
      </c>
      <c r="E241" s="207" t="s">
        <v>527</v>
      </c>
      <c r="F241" s="204" t="s">
        <v>528</v>
      </c>
      <c r="G241" s="208" t="s">
        <v>160</v>
      </c>
      <c r="H241" s="209">
        <v>40</v>
      </c>
      <c r="I241" s="155">
        <v>0</v>
      </c>
      <c r="J241" s="203">
        <f>ROUND(I241*H241,2)</f>
        <v>0</v>
      </c>
      <c r="K241" s="204" t="s">
        <v>153</v>
      </c>
      <c r="L241" s="27"/>
      <c r="M241" s="128" t="s">
        <v>1</v>
      </c>
      <c r="N241" s="129" t="s">
        <v>43</v>
      </c>
      <c r="O241" s="130">
        <v>1.6E-2</v>
      </c>
      <c r="P241" s="130">
        <f>O241*H241</f>
        <v>0.64</v>
      </c>
      <c r="Q241" s="130">
        <v>0</v>
      </c>
      <c r="R241" s="130">
        <f>Q241*H241</f>
        <v>0</v>
      </c>
      <c r="S241" s="130">
        <v>3.0000000000000001E-5</v>
      </c>
      <c r="T241" s="131">
        <f>S241*H241</f>
        <v>1.2000000000000001E-3</v>
      </c>
      <c r="AR241" s="132" t="s">
        <v>207</v>
      </c>
      <c r="AT241" s="132" t="s">
        <v>149</v>
      </c>
      <c r="AU241" s="132" t="s">
        <v>108</v>
      </c>
      <c r="AY241" s="15" t="s">
        <v>146</v>
      </c>
      <c r="BE241" s="133">
        <f>IF(N241="základní",J241,0)</f>
        <v>0</v>
      </c>
      <c r="BF241" s="133">
        <f>IF(N241="snížená",J241,0)</f>
        <v>0</v>
      </c>
      <c r="BG241" s="133">
        <f>IF(N241="zákl. přenesená",J241,0)</f>
        <v>0</v>
      </c>
      <c r="BH241" s="133">
        <f>IF(N241="sníž. přenesená",J241,0)</f>
        <v>0</v>
      </c>
      <c r="BI241" s="133">
        <f>IF(N241="nulová",J241,0)</f>
        <v>0</v>
      </c>
      <c r="BJ241" s="15" t="s">
        <v>108</v>
      </c>
      <c r="BK241" s="133">
        <f>ROUND(I241*H241,2)</f>
        <v>0</v>
      </c>
      <c r="BL241" s="15" t="s">
        <v>207</v>
      </c>
      <c r="BM241" s="132" t="s">
        <v>529</v>
      </c>
    </row>
    <row r="242" spans="2:65" s="12" customFormat="1">
      <c r="B242" s="216"/>
      <c r="C242" s="193"/>
      <c r="D242" s="194" t="s">
        <v>156</v>
      </c>
      <c r="E242" s="195" t="s">
        <v>1</v>
      </c>
      <c r="F242" s="196" t="s">
        <v>471</v>
      </c>
      <c r="G242" s="193"/>
      <c r="H242" s="197">
        <v>40</v>
      </c>
      <c r="I242" s="193"/>
      <c r="J242" s="193"/>
      <c r="K242" s="193"/>
      <c r="L242" s="134"/>
      <c r="M242" s="137"/>
      <c r="T242" s="138"/>
      <c r="AT242" s="136" t="s">
        <v>156</v>
      </c>
      <c r="AU242" s="136" t="s">
        <v>108</v>
      </c>
      <c r="AV242" s="12" t="s">
        <v>108</v>
      </c>
      <c r="AW242" s="12" t="s">
        <v>31</v>
      </c>
      <c r="AX242" s="12" t="s">
        <v>85</v>
      </c>
      <c r="AY242" s="136" t="s">
        <v>146</v>
      </c>
    </row>
    <row r="243" spans="2:65" s="1" customFormat="1" ht="16.5" customHeight="1">
      <c r="B243" s="219"/>
      <c r="C243" s="222" t="s">
        <v>530</v>
      </c>
      <c r="D243" s="223" t="s">
        <v>371</v>
      </c>
      <c r="E243" s="224" t="s">
        <v>518</v>
      </c>
      <c r="F243" s="221" t="s">
        <v>519</v>
      </c>
      <c r="G243" s="225" t="s">
        <v>160</v>
      </c>
      <c r="H243" s="226">
        <v>48</v>
      </c>
      <c r="I243" s="155">
        <v>0</v>
      </c>
      <c r="J243" s="220">
        <f>ROUND(I243*H243,2)</f>
        <v>0</v>
      </c>
      <c r="K243" s="221" t="s">
        <v>153</v>
      </c>
      <c r="L243" s="146"/>
      <c r="M243" s="147" t="s">
        <v>1</v>
      </c>
      <c r="N243" s="148" t="s">
        <v>43</v>
      </c>
      <c r="O243" s="130">
        <v>0</v>
      </c>
      <c r="P243" s="130">
        <f>O243*H243</f>
        <v>0</v>
      </c>
      <c r="Q243" s="130">
        <v>2.5000000000000001E-4</v>
      </c>
      <c r="R243" s="130">
        <f>Q243*H243</f>
        <v>1.2E-2</v>
      </c>
      <c r="S243" s="130">
        <v>0</v>
      </c>
      <c r="T243" s="131">
        <f>S243*H243</f>
        <v>0</v>
      </c>
      <c r="AR243" s="132" t="s">
        <v>374</v>
      </c>
      <c r="AT243" s="132" t="s">
        <v>371</v>
      </c>
      <c r="AU243" s="132" t="s">
        <v>108</v>
      </c>
      <c r="AY243" s="15" t="s">
        <v>146</v>
      </c>
      <c r="BE243" s="133">
        <f>IF(N243="základní",J243,0)</f>
        <v>0</v>
      </c>
      <c r="BF243" s="133">
        <f>IF(N243="snížená",J243,0)</f>
        <v>0</v>
      </c>
      <c r="BG243" s="133">
        <f>IF(N243="zákl. přenesená",J243,0)</f>
        <v>0</v>
      </c>
      <c r="BH243" s="133">
        <f>IF(N243="sníž. přenesená",J243,0)</f>
        <v>0</v>
      </c>
      <c r="BI243" s="133">
        <f>IF(N243="nulová",J243,0)</f>
        <v>0</v>
      </c>
      <c r="BJ243" s="15" t="s">
        <v>108</v>
      </c>
      <c r="BK243" s="133">
        <f>ROUND(I243*H243,2)</f>
        <v>0</v>
      </c>
      <c r="BL243" s="15" t="s">
        <v>207</v>
      </c>
      <c r="BM243" s="132" t="s">
        <v>531</v>
      </c>
    </row>
    <row r="244" spans="2:65" s="12" customFormat="1">
      <c r="B244" s="216"/>
      <c r="C244" s="193"/>
      <c r="D244" s="194" t="s">
        <v>156</v>
      </c>
      <c r="E244" s="195" t="s">
        <v>1</v>
      </c>
      <c r="F244" s="196" t="s">
        <v>532</v>
      </c>
      <c r="G244" s="193"/>
      <c r="H244" s="197">
        <v>48</v>
      </c>
      <c r="I244" s="193"/>
      <c r="J244" s="193"/>
      <c r="K244" s="193"/>
      <c r="L244" s="134"/>
      <c r="M244" s="137"/>
      <c r="T244" s="138"/>
      <c r="AT244" s="136" t="s">
        <v>156</v>
      </c>
      <c r="AU244" s="136" t="s">
        <v>108</v>
      </c>
      <c r="AV244" s="12" t="s">
        <v>108</v>
      </c>
      <c r="AW244" s="12" t="s">
        <v>31</v>
      </c>
      <c r="AX244" s="12" t="s">
        <v>85</v>
      </c>
      <c r="AY244" s="136" t="s">
        <v>146</v>
      </c>
    </row>
    <row r="245" spans="2:65" s="1" customFormat="1" ht="16.5" customHeight="1">
      <c r="B245" s="219"/>
      <c r="C245" s="222" t="s">
        <v>533</v>
      </c>
      <c r="D245" s="223" t="s">
        <v>371</v>
      </c>
      <c r="E245" s="224" t="s">
        <v>523</v>
      </c>
      <c r="F245" s="221" t="s">
        <v>524</v>
      </c>
      <c r="G245" s="225" t="s">
        <v>160</v>
      </c>
      <c r="H245" s="226">
        <v>30</v>
      </c>
      <c r="I245" s="155">
        <v>0</v>
      </c>
      <c r="J245" s="220">
        <f>ROUND(I245*H245,2)</f>
        <v>0</v>
      </c>
      <c r="K245" s="221" t="s">
        <v>153</v>
      </c>
      <c r="L245" s="146"/>
      <c r="M245" s="147" t="s">
        <v>1</v>
      </c>
      <c r="N245" s="148" t="s">
        <v>43</v>
      </c>
      <c r="O245" s="130">
        <v>0</v>
      </c>
      <c r="P245" s="130">
        <f>O245*H245</f>
        <v>0</v>
      </c>
      <c r="Q245" s="130">
        <v>4.0000000000000003E-5</v>
      </c>
      <c r="R245" s="130">
        <f>Q245*H245</f>
        <v>1.2000000000000001E-3</v>
      </c>
      <c r="S245" s="130">
        <v>0</v>
      </c>
      <c r="T245" s="131">
        <f>S245*H245</f>
        <v>0</v>
      </c>
      <c r="AR245" s="132" t="s">
        <v>374</v>
      </c>
      <c r="AT245" s="132" t="s">
        <v>371</v>
      </c>
      <c r="AU245" s="132" t="s">
        <v>108</v>
      </c>
      <c r="AY245" s="15" t="s">
        <v>146</v>
      </c>
      <c r="BE245" s="133">
        <f>IF(N245="základní",J245,0)</f>
        <v>0</v>
      </c>
      <c r="BF245" s="133">
        <f>IF(N245="snížená",J245,0)</f>
        <v>0</v>
      </c>
      <c r="BG245" s="133">
        <f>IF(N245="zákl. přenesená",J245,0)</f>
        <v>0</v>
      </c>
      <c r="BH245" s="133">
        <f>IF(N245="sníž. přenesená",J245,0)</f>
        <v>0</v>
      </c>
      <c r="BI245" s="133">
        <f>IF(N245="nulová",J245,0)</f>
        <v>0</v>
      </c>
      <c r="BJ245" s="15" t="s">
        <v>108</v>
      </c>
      <c r="BK245" s="133">
        <f>ROUND(I245*H245,2)</f>
        <v>0</v>
      </c>
      <c r="BL245" s="15" t="s">
        <v>207</v>
      </c>
      <c r="BM245" s="132" t="s">
        <v>534</v>
      </c>
    </row>
    <row r="246" spans="2:65" s="12" customFormat="1">
      <c r="B246" s="216"/>
      <c r="C246" s="193"/>
      <c r="D246" s="194" t="s">
        <v>156</v>
      </c>
      <c r="E246" s="195" t="s">
        <v>1</v>
      </c>
      <c r="F246" s="196" t="s">
        <v>102</v>
      </c>
      <c r="G246" s="193"/>
      <c r="H246" s="197">
        <v>30</v>
      </c>
      <c r="I246" s="193"/>
      <c r="J246" s="193"/>
      <c r="K246" s="193"/>
      <c r="L246" s="134"/>
      <c r="M246" s="137"/>
      <c r="T246" s="138"/>
      <c r="AT246" s="136" t="s">
        <v>156</v>
      </c>
      <c r="AU246" s="136" t="s">
        <v>108</v>
      </c>
      <c r="AV246" s="12" t="s">
        <v>108</v>
      </c>
      <c r="AW246" s="12" t="s">
        <v>31</v>
      </c>
      <c r="AX246" s="12" t="s">
        <v>85</v>
      </c>
      <c r="AY246" s="136" t="s">
        <v>146</v>
      </c>
    </row>
    <row r="247" spans="2:65" s="1" customFormat="1" ht="16.5" customHeight="1">
      <c r="B247" s="219"/>
      <c r="C247" s="205" t="s">
        <v>535</v>
      </c>
      <c r="D247" s="206" t="s">
        <v>149</v>
      </c>
      <c r="E247" s="207" t="s">
        <v>536</v>
      </c>
      <c r="F247" s="204" t="s">
        <v>537</v>
      </c>
      <c r="G247" s="208" t="s">
        <v>160</v>
      </c>
      <c r="H247" s="209">
        <v>234.25</v>
      </c>
      <c r="I247" s="155">
        <v>0</v>
      </c>
      <c r="J247" s="203">
        <f>ROUND(I247*H247,2)</f>
        <v>0</v>
      </c>
      <c r="K247" s="204" t="s">
        <v>153</v>
      </c>
      <c r="L247" s="27"/>
      <c r="M247" s="128" t="s">
        <v>1</v>
      </c>
      <c r="N247" s="129" t="s">
        <v>43</v>
      </c>
      <c r="O247" s="130">
        <v>0.104</v>
      </c>
      <c r="P247" s="130">
        <f>O247*H247</f>
        <v>24.361999999999998</v>
      </c>
      <c r="Q247" s="130">
        <v>2.9E-4</v>
      </c>
      <c r="R247" s="130">
        <f>Q247*H247</f>
        <v>6.7932500000000007E-2</v>
      </c>
      <c r="S247" s="130">
        <v>0</v>
      </c>
      <c r="T247" s="131">
        <f>S247*H247</f>
        <v>0</v>
      </c>
      <c r="AR247" s="132" t="s">
        <v>207</v>
      </c>
      <c r="AT247" s="132" t="s">
        <v>149</v>
      </c>
      <c r="AU247" s="132" t="s">
        <v>108</v>
      </c>
      <c r="AY247" s="15" t="s">
        <v>146</v>
      </c>
      <c r="BE247" s="133">
        <f>IF(N247="základní",J247,0)</f>
        <v>0</v>
      </c>
      <c r="BF247" s="133">
        <f>IF(N247="snížená",J247,0)</f>
        <v>0</v>
      </c>
      <c r="BG247" s="133">
        <f>IF(N247="zákl. přenesená",J247,0)</f>
        <v>0</v>
      </c>
      <c r="BH247" s="133">
        <f>IF(N247="sníž. přenesená",J247,0)</f>
        <v>0</v>
      </c>
      <c r="BI247" s="133">
        <f>IF(N247="nulová",J247,0)</f>
        <v>0</v>
      </c>
      <c r="BJ247" s="15" t="s">
        <v>108</v>
      </c>
      <c r="BK247" s="133">
        <f>ROUND(I247*H247,2)</f>
        <v>0</v>
      </c>
      <c r="BL247" s="15" t="s">
        <v>207</v>
      </c>
      <c r="BM247" s="132" t="s">
        <v>538</v>
      </c>
    </row>
    <row r="248" spans="2:65" s="12" customFormat="1">
      <c r="B248" s="216"/>
      <c r="C248" s="193"/>
      <c r="D248" s="194" t="s">
        <v>156</v>
      </c>
      <c r="E248" s="195" t="s">
        <v>1</v>
      </c>
      <c r="F248" s="196" t="s">
        <v>539</v>
      </c>
      <c r="G248" s="193"/>
      <c r="H248" s="197">
        <v>237.85</v>
      </c>
      <c r="I248" s="193"/>
      <c r="J248" s="193"/>
      <c r="K248" s="193"/>
      <c r="L248" s="134"/>
      <c r="M248" s="137"/>
      <c r="T248" s="138"/>
      <c r="AT248" s="136" t="s">
        <v>156</v>
      </c>
      <c r="AU248" s="136" t="s">
        <v>108</v>
      </c>
      <c r="AV248" s="12" t="s">
        <v>108</v>
      </c>
      <c r="AW248" s="12" t="s">
        <v>31</v>
      </c>
      <c r="AX248" s="12" t="s">
        <v>77</v>
      </c>
      <c r="AY248" s="136" t="s">
        <v>146</v>
      </c>
    </row>
    <row r="249" spans="2:65" s="12" customFormat="1">
      <c r="B249" s="216"/>
      <c r="C249" s="193"/>
      <c r="D249" s="194" t="s">
        <v>156</v>
      </c>
      <c r="E249" s="195" t="s">
        <v>1</v>
      </c>
      <c r="F249" s="196" t="s">
        <v>177</v>
      </c>
      <c r="G249" s="193"/>
      <c r="H249" s="197">
        <v>9.36</v>
      </c>
      <c r="I249" s="193"/>
      <c r="J249" s="193"/>
      <c r="K249" s="193"/>
      <c r="L249" s="134"/>
      <c r="M249" s="137"/>
      <c r="T249" s="138"/>
      <c r="AT249" s="136" t="s">
        <v>156</v>
      </c>
      <c r="AU249" s="136" t="s">
        <v>108</v>
      </c>
      <c r="AV249" s="12" t="s">
        <v>108</v>
      </c>
      <c r="AW249" s="12" t="s">
        <v>31</v>
      </c>
      <c r="AX249" s="12" t="s">
        <v>77</v>
      </c>
      <c r="AY249" s="136" t="s">
        <v>146</v>
      </c>
    </row>
    <row r="250" spans="2:65" s="12" customFormat="1">
      <c r="B250" s="216"/>
      <c r="C250" s="193"/>
      <c r="D250" s="194" t="s">
        <v>156</v>
      </c>
      <c r="E250" s="195" t="s">
        <v>1</v>
      </c>
      <c r="F250" s="196" t="s">
        <v>178</v>
      </c>
      <c r="G250" s="193"/>
      <c r="H250" s="197">
        <v>-12.96</v>
      </c>
      <c r="I250" s="193"/>
      <c r="J250" s="193"/>
      <c r="K250" s="193"/>
      <c r="L250" s="134"/>
      <c r="M250" s="137"/>
      <c r="T250" s="138"/>
      <c r="AT250" s="136" t="s">
        <v>156</v>
      </c>
      <c r="AU250" s="136" t="s">
        <v>108</v>
      </c>
      <c r="AV250" s="12" t="s">
        <v>108</v>
      </c>
      <c r="AW250" s="12" t="s">
        <v>31</v>
      </c>
      <c r="AX250" s="12" t="s">
        <v>77</v>
      </c>
      <c r="AY250" s="136" t="s">
        <v>146</v>
      </c>
    </row>
    <row r="251" spans="2:65" s="13" customFormat="1">
      <c r="B251" s="217"/>
      <c r="C251" s="198"/>
      <c r="D251" s="194" t="s">
        <v>156</v>
      </c>
      <c r="E251" s="199" t="s">
        <v>1</v>
      </c>
      <c r="F251" s="200" t="s">
        <v>179</v>
      </c>
      <c r="G251" s="198"/>
      <c r="H251" s="201">
        <v>234.24999999999997</v>
      </c>
      <c r="I251" s="198"/>
      <c r="J251" s="198"/>
      <c r="K251" s="198"/>
      <c r="L251" s="139"/>
      <c r="M251" s="143"/>
      <c r="N251" s="144"/>
      <c r="O251" s="144"/>
      <c r="P251" s="144"/>
      <c r="Q251" s="144"/>
      <c r="R251" s="144"/>
      <c r="S251" s="144"/>
      <c r="T251" s="145"/>
      <c r="AT251" s="140" t="s">
        <v>156</v>
      </c>
      <c r="AU251" s="140" t="s">
        <v>108</v>
      </c>
      <c r="AV251" s="13" t="s">
        <v>154</v>
      </c>
      <c r="AW251" s="13" t="s">
        <v>31</v>
      </c>
      <c r="AX251" s="13" t="s">
        <v>85</v>
      </c>
      <c r="AY251" s="140" t="s">
        <v>146</v>
      </c>
    </row>
    <row r="252" spans="2:65" s="1" customFormat="1" ht="6.95" customHeight="1">
      <c r="B252" s="218"/>
      <c r="C252" s="202"/>
      <c r="D252" s="202"/>
      <c r="E252" s="202"/>
      <c r="F252" s="202"/>
      <c r="G252" s="202"/>
      <c r="H252" s="202"/>
      <c r="I252" s="202"/>
      <c r="J252" s="202"/>
      <c r="K252" s="202"/>
      <c r="L252" s="27"/>
    </row>
  </sheetData>
  <sheetProtection sheet="1" objects="1" scenarios="1" selectLockedCells="1"/>
  <autoFilter ref="C125:K251" xr:uid="{00000000-0009-0000-0000-000002000000}"/>
  <mergeCells count="9">
    <mergeCell ref="E87:H87"/>
    <mergeCell ref="E116:H116"/>
    <mergeCell ref="E118:H118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2:BM157"/>
  <sheetViews>
    <sheetView showGridLines="0" topLeftCell="A145" workbookViewId="0">
      <selection activeCell="I153" sqref="I153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56" t="s">
        <v>5</v>
      </c>
      <c r="M2" s="157"/>
      <c r="N2" s="157"/>
      <c r="O2" s="157"/>
      <c r="P2" s="157"/>
      <c r="Q2" s="157"/>
      <c r="R2" s="157"/>
      <c r="S2" s="157"/>
      <c r="T2" s="157"/>
      <c r="U2" s="157"/>
      <c r="V2" s="157"/>
      <c r="AT2" s="15" t="s">
        <v>92</v>
      </c>
    </row>
    <row r="3" spans="2:46" ht="6.95" hidden="1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85</v>
      </c>
    </row>
    <row r="4" spans="2:46" ht="24.95" hidden="1" customHeight="1">
      <c r="B4" s="18"/>
      <c r="D4" s="19" t="s">
        <v>111</v>
      </c>
      <c r="L4" s="18"/>
      <c r="M4" s="83" t="s">
        <v>10</v>
      </c>
      <c r="AT4" s="15" t="s">
        <v>3</v>
      </c>
    </row>
    <row r="5" spans="2:46" ht="6.95" hidden="1" customHeight="1">
      <c r="B5" s="18"/>
      <c r="L5" s="18"/>
    </row>
    <row r="6" spans="2:46" ht="12" hidden="1" customHeight="1">
      <c r="B6" s="18"/>
      <c r="D6" s="24" t="s">
        <v>13</v>
      </c>
      <c r="L6" s="18"/>
    </row>
    <row r="7" spans="2:46" ht="16.5" hidden="1" customHeight="1">
      <c r="B7" s="18"/>
      <c r="E7" s="191" t="str">
        <f>'Rekapitulace zakázky'!K6</f>
        <v>CERMNA-224-BYT-9</v>
      </c>
      <c r="F7" s="192"/>
      <c r="G7" s="192"/>
      <c r="H7" s="192"/>
      <c r="L7" s="18"/>
    </row>
    <row r="8" spans="2:46" s="1" customFormat="1" ht="12" hidden="1" customHeight="1">
      <c r="B8" s="27"/>
      <c r="D8" s="24" t="s">
        <v>112</v>
      </c>
      <c r="L8" s="27"/>
    </row>
    <row r="9" spans="2:46" s="1" customFormat="1" ht="16.5" hidden="1" customHeight="1">
      <c r="B9" s="27"/>
      <c r="E9" s="181" t="s">
        <v>540</v>
      </c>
      <c r="F9" s="190"/>
      <c r="G9" s="190"/>
      <c r="H9" s="190"/>
      <c r="L9" s="27"/>
    </row>
    <row r="10" spans="2:46" s="1" customFormat="1" hidden="1">
      <c r="B10" s="27"/>
      <c r="L10" s="27"/>
    </row>
    <row r="11" spans="2:46" s="1" customFormat="1" ht="12" hidden="1" customHeight="1">
      <c r="B11" s="27"/>
      <c r="D11" s="24" t="s">
        <v>15</v>
      </c>
      <c r="F11" s="22" t="s">
        <v>16</v>
      </c>
      <c r="I11" s="24" t="s">
        <v>17</v>
      </c>
      <c r="J11" s="22" t="s">
        <v>1</v>
      </c>
      <c r="L11" s="27"/>
    </row>
    <row r="12" spans="2:46" s="1" customFormat="1" ht="12" hidden="1" customHeight="1">
      <c r="B12" s="27"/>
      <c r="D12" s="24" t="s">
        <v>18</v>
      </c>
      <c r="F12" s="22" t="s">
        <v>19</v>
      </c>
      <c r="I12" s="24" t="s">
        <v>20</v>
      </c>
      <c r="J12" s="47">
        <f>'Rekapitulace zakázky'!AN8</f>
        <v>45673</v>
      </c>
      <c r="L12" s="27"/>
    </row>
    <row r="13" spans="2:46" s="1" customFormat="1" ht="10.9" hidden="1" customHeight="1">
      <c r="B13" s="27"/>
      <c r="L13" s="27"/>
    </row>
    <row r="14" spans="2:46" s="1" customFormat="1" ht="12" hidden="1" customHeight="1">
      <c r="B14" s="27"/>
      <c r="D14" s="24" t="s">
        <v>21</v>
      </c>
      <c r="I14" s="24" t="s">
        <v>22</v>
      </c>
      <c r="J14" s="22" t="s">
        <v>23</v>
      </c>
      <c r="L14" s="27"/>
    </row>
    <row r="15" spans="2:46" s="1" customFormat="1" ht="18" hidden="1" customHeight="1">
      <c r="B15" s="27"/>
      <c r="E15" s="22" t="s">
        <v>24</v>
      </c>
      <c r="I15" s="24" t="s">
        <v>25</v>
      </c>
      <c r="J15" s="22" t="s">
        <v>1</v>
      </c>
      <c r="L15" s="27"/>
    </row>
    <row r="16" spans="2:46" s="1" customFormat="1" ht="6.95" hidden="1" customHeight="1">
      <c r="B16" s="27"/>
      <c r="L16" s="27"/>
    </row>
    <row r="17" spans="2:12" s="1" customFormat="1" ht="12" hidden="1" customHeight="1">
      <c r="B17" s="27"/>
      <c r="D17" s="24" t="s">
        <v>26</v>
      </c>
      <c r="I17" s="24" t="s">
        <v>22</v>
      </c>
      <c r="J17" s="22" t="str">
        <f>'Rekapitulace zakázky'!AN13</f>
        <v/>
      </c>
      <c r="L17" s="27"/>
    </row>
    <row r="18" spans="2:12" s="1" customFormat="1" ht="18" hidden="1" customHeight="1">
      <c r="B18" s="27"/>
      <c r="E18" s="165" t="str">
        <f>'Rekapitulace zakázky'!E14</f>
        <v xml:space="preserve"> </v>
      </c>
      <c r="F18" s="165"/>
      <c r="G18" s="165"/>
      <c r="H18" s="165"/>
      <c r="I18" s="24" t="s">
        <v>25</v>
      </c>
      <c r="J18" s="22" t="str">
        <f>'Rekapitulace zakázky'!AN14</f>
        <v/>
      </c>
      <c r="L18" s="27"/>
    </row>
    <row r="19" spans="2:12" s="1" customFormat="1" ht="6.95" hidden="1" customHeight="1">
      <c r="B19" s="27"/>
      <c r="L19" s="27"/>
    </row>
    <row r="20" spans="2:12" s="1" customFormat="1" ht="12" hidden="1" customHeight="1">
      <c r="B20" s="27"/>
      <c r="D20" s="24" t="s">
        <v>28</v>
      </c>
      <c r="I20" s="24" t="s">
        <v>22</v>
      </c>
      <c r="J20" s="22" t="s">
        <v>29</v>
      </c>
      <c r="L20" s="27"/>
    </row>
    <row r="21" spans="2:12" s="1" customFormat="1" ht="18" hidden="1" customHeight="1">
      <c r="B21" s="27"/>
      <c r="E21" s="22" t="s">
        <v>30</v>
      </c>
      <c r="I21" s="24" t="s">
        <v>25</v>
      </c>
      <c r="J21" s="22" t="s">
        <v>1</v>
      </c>
      <c r="L21" s="27"/>
    </row>
    <row r="22" spans="2:12" s="1" customFormat="1" ht="6.95" hidden="1" customHeight="1">
      <c r="B22" s="27"/>
      <c r="L22" s="27"/>
    </row>
    <row r="23" spans="2:12" s="1" customFormat="1" ht="12" hidden="1" customHeight="1">
      <c r="B23" s="27"/>
      <c r="D23" s="24" t="s">
        <v>32</v>
      </c>
      <c r="I23" s="24" t="s">
        <v>22</v>
      </c>
      <c r="J23" s="22" t="s">
        <v>33</v>
      </c>
      <c r="L23" s="27"/>
    </row>
    <row r="24" spans="2:12" s="1" customFormat="1" ht="18" hidden="1" customHeight="1">
      <c r="B24" s="27"/>
      <c r="E24" s="22" t="s">
        <v>34</v>
      </c>
      <c r="I24" s="24" t="s">
        <v>25</v>
      </c>
      <c r="J24" s="22" t="s">
        <v>1</v>
      </c>
      <c r="L24" s="27"/>
    </row>
    <row r="25" spans="2:12" s="1" customFormat="1" ht="6.95" hidden="1" customHeight="1">
      <c r="B25" s="27"/>
      <c r="L25" s="27"/>
    </row>
    <row r="26" spans="2:12" s="1" customFormat="1" ht="12" hidden="1" customHeight="1">
      <c r="B26" s="27"/>
      <c r="D26" s="24" t="s">
        <v>35</v>
      </c>
      <c r="L26" s="27"/>
    </row>
    <row r="27" spans="2:12" s="7" customFormat="1" ht="23.25" hidden="1" customHeight="1">
      <c r="B27" s="84"/>
      <c r="E27" s="167" t="s">
        <v>114</v>
      </c>
      <c r="F27" s="167"/>
      <c r="G27" s="167"/>
      <c r="H27" s="167"/>
      <c r="L27" s="84"/>
    </row>
    <row r="28" spans="2:12" s="1" customFormat="1" ht="6.95" hidden="1" customHeight="1">
      <c r="B28" s="27"/>
      <c r="L28" s="27"/>
    </row>
    <row r="29" spans="2:12" s="1" customFormat="1" ht="6.95" hidden="1" customHeight="1">
      <c r="B29" s="27"/>
      <c r="D29" s="48"/>
      <c r="E29" s="48"/>
      <c r="F29" s="48"/>
      <c r="G29" s="48"/>
      <c r="H29" s="48"/>
      <c r="I29" s="48"/>
      <c r="J29" s="48"/>
      <c r="K29" s="48"/>
      <c r="L29" s="27"/>
    </row>
    <row r="30" spans="2:12" s="1" customFormat="1" ht="25.35" hidden="1" customHeight="1">
      <c r="B30" s="27"/>
      <c r="D30" s="85" t="s">
        <v>37</v>
      </c>
      <c r="J30" s="61">
        <f>ROUND(J118, 2)</f>
        <v>0</v>
      </c>
      <c r="L30" s="27"/>
    </row>
    <row r="31" spans="2:12" s="1" customFormat="1" ht="6.95" hidden="1" customHeight="1">
      <c r="B31" s="27"/>
      <c r="D31" s="48"/>
      <c r="E31" s="48"/>
      <c r="F31" s="48"/>
      <c r="G31" s="48"/>
      <c r="H31" s="48"/>
      <c r="I31" s="48"/>
      <c r="J31" s="48"/>
      <c r="K31" s="48"/>
      <c r="L31" s="27"/>
    </row>
    <row r="32" spans="2:12" s="1" customFormat="1" ht="14.45" hidden="1" customHeight="1">
      <c r="B32" s="27"/>
      <c r="F32" s="30" t="s">
        <v>39</v>
      </c>
      <c r="I32" s="30" t="s">
        <v>38</v>
      </c>
      <c r="J32" s="30" t="s">
        <v>40</v>
      </c>
      <c r="L32" s="27"/>
    </row>
    <row r="33" spans="2:12" s="1" customFormat="1" ht="14.45" hidden="1" customHeight="1">
      <c r="B33" s="27"/>
      <c r="D33" s="50" t="s">
        <v>41</v>
      </c>
      <c r="E33" s="24" t="s">
        <v>42</v>
      </c>
      <c r="F33" s="86">
        <f>ROUND((SUM(BE118:BE156)),  2)</f>
        <v>0</v>
      </c>
      <c r="I33" s="87">
        <v>0.21</v>
      </c>
      <c r="J33" s="86">
        <f>ROUND(((SUM(BE118:BE156))*I33),  2)</f>
        <v>0</v>
      </c>
      <c r="L33" s="27"/>
    </row>
    <row r="34" spans="2:12" s="1" customFormat="1" ht="14.45" hidden="1" customHeight="1">
      <c r="B34" s="27"/>
      <c r="E34" s="24" t="s">
        <v>43</v>
      </c>
      <c r="F34" s="86">
        <f>ROUND((SUM(BF118:BF156)),  2)</f>
        <v>0</v>
      </c>
      <c r="I34" s="87">
        <v>0.12</v>
      </c>
      <c r="J34" s="86">
        <f>ROUND(((SUM(BF118:BF156))*I34),  2)</f>
        <v>0</v>
      </c>
      <c r="L34" s="27"/>
    </row>
    <row r="35" spans="2:12" s="1" customFormat="1" ht="14.45" hidden="1" customHeight="1">
      <c r="B35" s="27"/>
      <c r="E35" s="24" t="s">
        <v>44</v>
      </c>
      <c r="F35" s="86">
        <f>ROUND((SUM(BG118:BG156)),  2)</f>
        <v>0</v>
      </c>
      <c r="I35" s="87">
        <v>0.21</v>
      </c>
      <c r="J35" s="86">
        <f>0</f>
        <v>0</v>
      </c>
      <c r="L35" s="27"/>
    </row>
    <row r="36" spans="2:12" s="1" customFormat="1" ht="14.45" hidden="1" customHeight="1">
      <c r="B36" s="27"/>
      <c r="E36" s="24" t="s">
        <v>45</v>
      </c>
      <c r="F36" s="86">
        <f>ROUND((SUM(BH118:BH156)),  2)</f>
        <v>0</v>
      </c>
      <c r="I36" s="87">
        <v>0.12</v>
      </c>
      <c r="J36" s="86">
        <f>0</f>
        <v>0</v>
      </c>
      <c r="L36" s="27"/>
    </row>
    <row r="37" spans="2:12" s="1" customFormat="1" ht="14.45" hidden="1" customHeight="1">
      <c r="B37" s="27"/>
      <c r="E37" s="24" t="s">
        <v>46</v>
      </c>
      <c r="F37" s="86">
        <f>ROUND((SUM(BI118:BI156)),  2)</f>
        <v>0</v>
      </c>
      <c r="I37" s="87">
        <v>0</v>
      </c>
      <c r="J37" s="86">
        <f>0</f>
        <v>0</v>
      </c>
      <c r="L37" s="27"/>
    </row>
    <row r="38" spans="2:12" s="1" customFormat="1" ht="6.95" hidden="1" customHeight="1">
      <c r="B38" s="27"/>
      <c r="L38" s="27"/>
    </row>
    <row r="39" spans="2:12" s="1" customFormat="1" ht="25.35" hidden="1" customHeight="1">
      <c r="B39" s="27"/>
      <c r="C39" s="88"/>
      <c r="D39" s="89" t="s">
        <v>47</v>
      </c>
      <c r="E39" s="52"/>
      <c r="F39" s="52"/>
      <c r="G39" s="90" t="s">
        <v>48</v>
      </c>
      <c r="H39" s="91" t="s">
        <v>49</v>
      </c>
      <c r="I39" s="52"/>
      <c r="J39" s="92">
        <f>SUM(J30:J37)</f>
        <v>0</v>
      </c>
      <c r="K39" s="93"/>
      <c r="L39" s="27"/>
    </row>
    <row r="40" spans="2:12" s="1" customFormat="1" ht="14.45" hidden="1" customHeight="1">
      <c r="B40" s="27"/>
      <c r="L40" s="27"/>
    </row>
    <row r="41" spans="2:12" ht="14.45" hidden="1" customHeight="1">
      <c r="B41" s="18"/>
      <c r="L41" s="18"/>
    </row>
    <row r="42" spans="2:12" ht="14.45" hidden="1" customHeight="1">
      <c r="B42" s="18"/>
      <c r="L42" s="18"/>
    </row>
    <row r="43" spans="2:12" ht="14.45" hidden="1" customHeight="1">
      <c r="B43" s="18"/>
      <c r="L43" s="18"/>
    </row>
    <row r="44" spans="2:12" ht="14.45" hidden="1" customHeight="1">
      <c r="B44" s="18"/>
      <c r="L44" s="18"/>
    </row>
    <row r="45" spans="2:12" ht="14.45" hidden="1" customHeight="1">
      <c r="B45" s="18"/>
      <c r="L45" s="18"/>
    </row>
    <row r="46" spans="2:12" ht="14.45" hidden="1" customHeight="1">
      <c r="B46" s="18"/>
      <c r="L46" s="18"/>
    </row>
    <row r="47" spans="2:12" ht="14.45" hidden="1" customHeight="1">
      <c r="B47" s="18"/>
      <c r="L47" s="18"/>
    </row>
    <row r="48" spans="2:12" ht="14.45" hidden="1" customHeight="1">
      <c r="B48" s="18"/>
      <c r="L48" s="18"/>
    </row>
    <row r="49" spans="2:12" ht="14.45" hidden="1" customHeight="1">
      <c r="B49" s="18"/>
      <c r="L49" s="18"/>
    </row>
    <row r="50" spans="2:12" s="1" customFormat="1" ht="14.45" hidden="1" customHeight="1">
      <c r="B50" s="27"/>
      <c r="D50" s="36" t="s">
        <v>50</v>
      </c>
      <c r="E50" s="37"/>
      <c r="F50" s="37"/>
      <c r="G50" s="36" t="s">
        <v>51</v>
      </c>
      <c r="H50" s="37"/>
      <c r="I50" s="37"/>
      <c r="J50" s="37"/>
      <c r="K50" s="37"/>
      <c r="L50" s="27"/>
    </row>
    <row r="51" spans="2:12" hidden="1">
      <c r="B51" s="18"/>
      <c r="L51" s="18"/>
    </row>
    <row r="52" spans="2:12" hidden="1">
      <c r="B52" s="18"/>
      <c r="L52" s="18"/>
    </row>
    <row r="53" spans="2:12" hidden="1">
      <c r="B53" s="18"/>
      <c r="L53" s="18"/>
    </row>
    <row r="54" spans="2:12" hidden="1">
      <c r="B54" s="18"/>
      <c r="L54" s="18"/>
    </row>
    <row r="55" spans="2:12" hidden="1">
      <c r="B55" s="18"/>
      <c r="L55" s="18"/>
    </row>
    <row r="56" spans="2:12" hidden="1">
      <c r="B56" s="18"/>
      <c r="L56" s="18"/>
    </row>
    <row r="57" spans="2:12" hidden="1">
      <c r="B57" s="18"/>
      <c r="L57" s="18"/>
    </row>
    <row r="58" spans="2:12" hidden="1">
      <c r="B58" s="18"/>
      <c r="L58" s="18"/>
    </row>
    <row r="59" spans="2:12" hidden="1">
      <c r="B59" s="18"/>
      <c r="L59" s="18"/>
    </row>
    <row r="60" spans="2:12" hidden="1">
      <c r="B60" s="18"/>
      <c r="L60" s="18"/>
    </row>
    <row r="61" spans="2:12" s="1" customFormat="1" ht="12.75" hidden="1">
      <c r="B61" s="27"/>
      <c r="D61" s="38" t="s">
        <v>52</v>
      </c>
      <c r="E61" s="29"/>
      <c r="F61" s="94" t="s">
        <v>53</v>
      </c>
      <c r="G61" s="38" t="s">
        <v>52</v>
      </c>
      <c r="H61" s="29"/>
      <c r="I61" s="29"/>
      <c r="J61" s="95" t="s">
        <v>53</v>
      </c>
      <c r="K61" s="29"/>
      <c r="L61" s="27"/>
    </row>
    <row r="62" spans="2:12" hidden="1">
      <c r="B62" s="18"/>
      <c r="L62" s="18"/>
    </row>
    <row r="63" spans="2:12" hidden="1">
      <c r="B63" s="18"/>
      <c r="L63" s="18"/>
    </row>
    <row r="64" spans="2:12" hidden="1">
      <c r="B64" s="18"/>
      <c r="L64" s="18"/>
    </row>
    <row r="65" spans="2:12" s="1" customFormat="1" ht="12.75" hidden="1">
      <c r="B65" s="27"/>
      <c r="D65" s="36" t="s">
        <v>54</v>
      </c>
      <c r="E65" s="37"/>
      <c r="F65" s="37"/>
      <c r="G65" s="36" t="s">
        <v>55</v>
      </c>
      <c r="H65" s="37"/>
      <c r="I65" s="37"/>
      <c r="J65" s="37"/>
      <c r="K65" s="37"/>
      <c r="L65" s="27"/>
    </row>
    <row r="66" spans="2:12" hidden="1">
      <c r="B66" s="18"/>
      <c r="L66" s="18"/>
    </row>
    <row r="67" spans="2:12" hidden="1">
      <c r="B67" s="18"/>
      <c r="L67" s="18"/>
    </row>
    <row r="68" spans="2:12" hidden="1">
      <c r="B68" s="18"/>
      <c r="L68" s="18"/>
    </row>
    <row r="69" spans="2:12" hidden="1">
      <c r="B69" s="18"/>
      <c r="L69" s="18"/>
    </row>
    <row r="70" spans="2:12" hidden="1">
      <c r="B70" s="18"/>
      <c r="L70" s="18"/>
    </row>
    <row r="71" spans="2:12" hidden="1">
      <c r="B71" s="18"/>
      <c r="L71" s="18"/>
    </row>
    <row r="72" spans="2:12" hidden="1">
      <c r="B72" s="18"/>
      <c r="L72" s="18"/>
    </row>
    <row r="73" spans="2:12" hidden="1">
      <c r="B73" s="18"/>
      <c r="L73" s="18"/>
    </row>
    <row r="74" spans="2:12" hidden="1">
      <c r="B74" s="18"/>
      <c r="L74" s="18"/>
    </row>
    <row r="75" spans="2:12" hidden="1">
      <c r="B75" s="18"/>
      <c r="L75" s="18"/>
    </row>
    <row r="76" spans="2:12" s="1" customFormat="1" ht="12.75" hidden="1">
      <c r="B76" s="27"/>
      <c r="D76" s="38" t="s">
        <v>52</v>
      </c>
      <c r="E76" s="29"/>
      <c r="F76" s="94" t="s">
        <v>53</v>
      </c>
      <c r="G76" s="38" t="s">
        <v>52</v>
      </c>
      <c r="H76" s="29"/>
      <c r="I76" s="29"/>
      <c r="J76" s="95" t="s">
        <v>53</v>
      </c>
      <c r="K76" s="29"/>
      <c r="L76" s="27"/>
    </row>
    <row r="77" spans="2:12" s="1" customFormat="1" ht="14.45" hidden="1" customHeight="1"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27"/>
    </row>
    <row r="78" spans="2:12" hidden="1"/>
    <row r="79" spans="2:12" hidden="1"/>
    <row r="80" spans="2:12" hidden="1"/>
    <row r="81" spans="2:47" s="1" customFormat="1" ht="6.95" customHeight="1"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27"/>
    </row>
    <row r="82" spans="2:47" s="1" customFormat="1" ht="24.95" customHeight="1">
      <c r="B82" s="27"/>
      <c r="C82" s="19" t="s">
        <v>115</v>
      </c>
      <c r="L82" s="27"/>
    </row>
    <row r="83" spans="2:47" s="1" customFormat="1" ht="6.95" customHeight="1">
      <c r="B83" s="27"/>
      <c r="L83" s="27"/>
    </row>
    <row r="84" spans="2:47" s="1" customFormat="1" ht="12" customHeight="1">
      <c r="B84" s="27"/>
      <c r="C84" s="24" t="s">
        <v>13</v>
      </c>
      <c r="L84" s="27"/>
    </row>
    <row r="85" spans="2:47" s="1" customFormat="1" ht="16.5" customHeight="1">
      <c r="B85" s="27"/>
      <c r="E85" s="191" t="str">
        <f>E7</f>
        <v>CERMNA-224-BYT-9</v>
      </c>
      <c r="F85" s="192"/>
      <c r="G85" s="192"/>
      <c r="H85" s="192"/>
      <c r="L85" s="27"/>
    </row>
    <row r="86" spans="2:47" s="1" customFormat="1" ht="12" customHeight="1">
      <c r="B86" s="27"/>
      <c r="C86" s="24" t="s">
        <v>112</v>
      </c>
      <c r="L86" s="27"/>
    </row>
    <row r="87" spans="2:47" s="1" customFormat="1" ht="16.5" customHeight="1">
      <c r="B87" s="27"/>
      <c r="E87" s="181" t="str">
        <f>E9</f>
        <v>10 - DVEŘE, OKNA</v>
      </c>
      <c r="F87" s="190"/>
      <c r="G87" s="190"/>
      <c r="H87" s="190"/>
      <c r="L87" s="27"/>
    </row>
    <row r="88" spans="2:47" s="1" customFormat="1" ht="6.95" customHeight="1">
      <c r="B88" s="27"/>
      <c r="L88" s="27"/>
    </row>
    <row r="89" spans="2:47" s="1" customFormat="1" ht="12" customHeight="1">
      <c r="B89" s="27"/>
      <c r="C89" s="24" t="s">
        <v>18</v>
      </c>
      <c r="F89" s="22" t="str">
        <f>F12</f>
        <v>Dolní Čermná 224, okr. Ústí n. Orlicí</v>
      </c>
      <c r="I89" s="24" t="s">
        <v>20</v>
      </c>
      <c r="J89" s="47">
        <f>IF(J12="","",J12)</f>
        <v>45673</v>
      </c>
      <c r="L89" s="27"/>
    </row>
    <row r="90" spans="2:47" s="1" customFormat="1" ht="6.95" customHeight="1">
      <c r="B90" s="27"/>
      <c r="L90" s="27"/>
    </row>
    <row r="91" spans="2:47" s="1" customFormat="1" ht="15.2" customHeight="1">
      <c r="B91" s="27"/>
      <c r="C91" s="24" t="s">
        <v>21</v>
      </c>
      <c r="F91" s="22" t="str">
        <f>E15</f>
        <v>Dětský domov Dolní Čermná</v>
      </c>
      <c r="I91" s="24" t="s">
        <v>28</v>
      </c>
      <c r="J91" s="25" t="str">
        <f>E21</f>
        <v>vs-studio s.r.o.</v>
      </c>
      <c r="L91" s="27"/>
    </row>
    <row r="92" spans="2:47" s="1" customFormat="1" ht="15.2" customHeight="1">
      <c r="B92" s="27"/>
      <c r="C92" s="24" t="s">
        <v>26</v>
      </c>
      <c r="F92" s="22" t="str">
        <f>IF(E18="","",E18)</f>
        <v xml:space="preserve"> </v>
      </c>
      <c r="I92" s="24" t="s">
        <v>32</v>
      </c>
      <c r="J92" s="25" t="str">
        <f>E24</f>
        <v>Jaroslav Klíma</v>
      </c>
      <c r="L92" s="27"/>
    </row>
    <row r="93" spans="2:47" s="1" customFormat="1" ht="10.35" customHeight="1">
      <c r="B93" s="27"/>
      <c r="L93" s="27"/>
    </row>
    <row r="94" spans="2:47" s="1" customFormat="1" ht="29.25" customHeight="1">
      <c r="B94" s="27"/>
      <c r="C94" s="96" t="s">
        <v>116</v>
      </c>
      <c r="D94" s="88"/>
      <c r="E94" s="88"/>
      <c r="F94" s="88"/>
      <c r="G94" s="88"/>
      <c r="H94" s="88"/>
      <c r="I94" s="88"/>
      <c r="J94" s="97" t="s">
        <v>117</v>
      </c>
      <c r="K94" s="88"/>
      <c r="L94" s="27"/>
    </row>
    <row r="95" spans="2:47" s="1" customFormat="1" ht="10.35" customHeight="1">
      <c r="B95" s="27"/>
      <c r="L95" s="27"/>
    </row>
    <row r="96" spans="2:47" s="1" customFormat="1" ht="22.9" customHeight="1">
      <c r="B96" s="27"/>
      <c r="C96" s="98" t="s">
        <v>118</v>
      </c>
      <c r="J96" s="61">
        <f>J118</f>
        <v>0</v>
      </c>
      <c r="L96" s="27"/>
      <c r="AU96" s="15" t="s">
        <v>119</v>
      </c>
    </row>
    <row r="97" spans="2:12" s="8" customFormat="1" ht="24.95" customHeight="1">
      <c r="B97" s="99"/>
      <c r="D97" s="100" t="s">
        <v>123</v>
      </c>
      <c r="E97" s="101"/>
      <c r="F97" s="101"/>
      <c r="G97" s="101"/>
      <c r="H97" s="101"/>
      <c r="I97" s="101"/>
      <c r="J97" s="102">
        <f>J119</f>
        <v>0</v>
      </c>
      <c r="L97" s="99"/>
    </row>
    <row r="98" spans="2:12" s="9" customFormat="1" ht="19.899999999999999" customHeight="1">
      <c r="B98" s="103"/>
      <c r="D98" s="104" t="s">
        <v>126</v>
      </c>
      <c r="E98" s="105"/>
      <c r="F98" s="105"/>
      <c r="G98" s="105"/>
      <c r="H98" s="105"/>
      <c r="I98" s="105"/>
      <c r="J98" s="106">
        <f>J120</f>
        <v>0</v>
      </c>
      <c r="L98" s="103"/>
    </row>
    <row r="99" spans="2:12" s="1" customFormat="1" ht="21.75" customHeight="1">
      <c r="B99" s="27"/>
      <c r="L99" s="27"/>
    </row>
    <row r="100" spans="2:12" s="1" customFormat="1" ht="6.95" customHeight="1">
      <c r="B100" s="39"/>
      <c r="C100" s="40"/>
      <c r="D100" s="40"/>
      <c r="E100" s="40"/>
      <c r="F100" s="40"/>
      <c r="G100" s="40"/>
      <c r="H100" s="40"/>
      <c r="I100" s="40"/>
      <c r="J100" s="40"/>
      <c r="K100" s="40"/>
      <c r="L100" s="27"/>
    </row>
    <row r="104" spans="2:12" s="1" customFormat="1" ht="6.95" customHeight="1">
      <c r="B104" s="41"/>
      <c r="C104" s="42"/>
      <c r="D104" s="42"/>
      <c r="E104" s="42"/>
      <c r="F104" s="42"/>
      <c r="G104" s="42"/>
      <c r="H104" s="42"/>
      <c r="I104" s="42"/>
      <c r="J104" s="42"/>
      <c r="K104" s="42"/>
      <c r="L104" s="27"/>
    </row>
    <row r="105" spans="2:12" s="1" customFormat="1" ht="24.95" customHeight="1">
      <c r="B105" s="27"/>
      <c r="C105" s="19" t="s">
        <v>131</v>
      </c>
      <c r="L105" s="27"/>
    </row>
    <row r="106" spans="2:12" s="1" customFormat="1" ht="6.95" customHeight="1">
      <c r="B106" s="27"/>
      <c r="L106" s="27"/>
    </row>
    <row r="107" spans="2:12" s="1" customFormat="1" ht="12" customHeight="1">
      <c r="B107" s="27"/>
      <c r="C107" s="24" t="s">
        <v>13</v>
      </c>
      <c r="L107" s="27"/>
    </row>
    <row r="108" spans="2:12" s="1" customFormat="1" ht="16.5" customHeight="1">
      <c r="B108" s="27"/>
      <c r="E108" s="191" t="str">
        <f>E7</f>
        <v>CERMNA-224-BYT-9</v>
      </c>
      <c r="F108" s="192"/>
      <c r="G108" s="192"/>
      <c r="H108" s="192"/>
      <c r="L108" s="27"/>
    </row>
    <row r="109" spans="2:12" s="1" customFormat="1" ht="12" customHeight="1">
      <c r="B109" s="27"/>
      <c r="C109" s="24" t="s">
        <v>112</v>
      </c>
      <c r="L109" s="27"/>
    </row>
    <row r="110" spans="2:12" s="1" customFormat="1" ht="16.5" customHeight="1">
      <c r="B110" s="27"/>
      <c r="E110" s="181" t="str">
        <f>E9</f>
        <v>10 - DVEŘE, OKNA</v>
      </c>
      <c r="F110" s="190"/>
      <c r="G110" s="190"/>
      <c r="H110" s="190"/>
      <c r="L110" s="27"/>
    </row>
    <row r="111" spans="2:12" s="1" customFormat="1" ht="6.95" customHeight="1">
      <c r="B111" s="27"/>
      <c r="L111" s="27"/>
    </row>
    <row r="112" spans="2:12" s="1" customFormat="1" ht="12" customHeight="1">
      <c r="B112" s="27"/>
      <c r="C112" s="24" t="s">
        <v>18</v>
      </c>
      <c r="F112" s="22" t="str">
        <f>F12</f>
        <v>Dolní Čermná 224, okr. Ústí n. Orlicí</v>
      </c>
      <c r="I112" s="24" t="s">
        <v>20</v>
      </c>
      <c r="J112" s="47">
        <f>IF(J12="","",J12)</f>
        <v>45673</v>
      </c>
      <c r="L112" s="27"/>
    </row>
    <row r="113" spans="2:65" s="1" customFormat="1" ht="6.95" customHeight="1">
      <c r="B113" s="27"/>
      <c r="L113" s="27"/>
    </row>
    <row r="114" spans="2:65" s="1" customFormat="1" ht="15.2" customHeight="1">
      <c r="B114" s="27"/>
      <c r="C114" s="24" t="s">
        <v>21</v>
      </c>
      <c r="F114" s="22" t="str">
        <f>E15</f>
        <v>Dětský domov Dolní Čermná</v>
      </c>
      <c r="I114" s="24" t="s">
        <v>28</v>
      </c>
      <c r="J114" s="25" t="str">
        <f>E21</f>
        <v>vs-studio s.r.o.</v>
      </c>
      <c r="L114" s="27"/>
    </row>
    <row r="115" spans="2:65" s="1" customFormat="1" ht="15.2" customHeight="1">
      <c r="B115" s="27"/>
      <c r="C115" s="24" t="s">
        <v>26</v>
      </c>
      <c r="F115" s="22" t="str">
        <f>IF(E18="","",E18)</f>
        <v xml:space="preserve"> </v>
      </c>
      <c r="I115" s="24" t="s">
        <v>32</v>
      </c>
      <c r="J115" s="25" t="str">
        <f>E24</f>
        <v>Jaroslav Klíma</v>
      </c>
      <c r="L115" s="27"/>
    </row>
    <row r="116" spans="2:65" s="1" customFormat="1" ht="10.35" customHeight="1">
      <c r="B116" s="27"/>
      <c r="L116" s="27"/>
    </row>
    <row r="117" spans="2:65" s="10" customFormat="1" ht="29.25" customHeight="1">
      <c r="B117" s="107"/>
      <c r="C117" s="108" t="s">
        <v>132</v>
      </c>
      <c r="D117" s="109" t="s">
        <v>62</v>
      </c>
      <c r="E117" s="109" t="s">
        <v>58</v>
      </c>
      <c r="F117" s="109" t="s">
        <v>59</v>
      </c>
      <c r="G117" s="109" t="s">
        <v>133</v>
      </c>
      <c r="H117" s="109" t="s">
        <v>134</v>
      </c>
      <c r="I117" s="109" t="s">
        <v>135</v>
      </c>
      <c r="J117" s="109" t="s">
        <v>117</v>
      </c>
      <c r="K117" s="110" t="s">
        <v>136</v>
      </c>
      <c r="L117" s="107"/>
      <c r="M117" s="54" t="s">
        <v>1</v>
      </c>
      <c r="N117" s="55" t="s">
        <v>41</v>
      </c>
      <c r="O117" s="55" t="s">
        <v>137</v>
      </c>
      <c r="P117" s="55" t="s">
        <v>138</v>
      </c>
      <c r="Q117" s="55" t="s">
        <v>139</v>
      </c>
      <c r="R117" s="55" t="s">
        <v>140</v>
      </c>
      <c r="S117" s="55" t="s">
        <v>141</v>
      </c>
      <c r="T117" s="56" t="s">
        <v>142</v>
      </c>
    </row>
    <row r="118" spans="2:65" s="1" customFormat="1" ht="22.9" customHeight="1">
      <c r="B118" s="27"/>
      <c r="C118" s="59" t="s">
        <v>143</v>
      </c>
      <c r="J118" s="111">
        <f>BK118</f>
        <v>0</v>
      </c>
      <c r="L118" s="27"/>
      <c r="M118" s="57"/>
      <c r="N118" s="48"/>
      <c r="O118" s="48"/>
      <c r="P118" s="112">
        <f>P119</f>
        <v>64.093679999999992</v>
      </c>
      <c r="Q118" s="48"/>
      <c r="R118" s="112">
        <f>R119</f>
        <v>0.79008439999999991</v>
      </c>
      <c r="S118" s="48"/>
      <c r="T118" s="113">
        <f>T119</f>
        <v>0</v>
      </c>
      <c r="AT118" s="15" t="s">
        <v>76</v>
      </c>
      <c r="AU118" s="15" t="s">
        <v>119</v>
      </c>
      <c r="BK118" s="114">
        <f>BK119</f>
        <v>0</v>
      </c>
    </row>
    <row r="119" spans="2:65" s="11" customFormat="1" ht="25.9" customHeight="1">
      <c r="B119" s="115"/>
      <c r="C119" s="210"/>
      <c r="D119" s="211" t="s">
        <v>76</v>
      </c>
      <c r="E119" s="214" t="s">
        <v>200</v>
      </c>
      <c r="F119" s="214" t="s">
        <v>201</v>
      </c>
      <c r="G119" s="210"/>
      <c r="H119" s="210"/>
      <c r="I119" s="210"/>
      <c r="J119" s="215">
        <f>BK119</f>
        <v>0</v>
      </c>
      <c r="K119" s="210"/>
      <c r="L119" s="115"/>
      <c r="M119" s="118"/>
      <c r="P119" s="119">
        <f>P120</f>
        <v>64.093679999999992</v>
      </c>
      <c r="R119" s="119">
        <f>R120</f>
        <v>0.79008439999999991</v>
      </c>
      <c r="T119" s="120">
        <f>T120</f>
        <v>0</v>
      </c>
      <c r="AR119" s="116" t="s">
        <v>108</v>
      </c>
      <c r="AT119" s="121" t="s">
        <v>76</v>
      </c>
      <c r="AU119" s="121" t="s">
        <v>77</v>
      </c>
      <c r="AY119" s="116" t="s">
        <v>146</v>
      </c>
      <c r="BK119" s="122">
        <f>BK120</f>
        <v>0</v>
      </c>
    </row>
    <row r="120" spans="2:65" s="11" customFormat="1" ht="22.9" customHeight="1">
      <c r="B120" s="115"/>
      <c r="C120" s="210"/>
      <c r="D120" s="211" t="s">
        <v>76</v>
      </c>
      <c r="E120" s="212" t="s">
        <v>266</v>
      </c>
      <c r="F120" s="212" t="s">
        <v>267</v>
      </c>
      <c r="G120" s="210"/>
      <c r="H120" s="210"/>
      <c r="I120" s="210"/>
      <c r="J120" s="213">
        <f>BK120</f>
        <v>0</v>
      </c>
      <c r="K120" s="210"/>
      <c r="L120" s="115"/>
      <c r="M120" s="118"/>
      <c r="P120" s="119">
        <f>SUM(P121:P156)</f>
        <v>64.093679999999992</v>
      </c>
      <c r="R120" s="119">
        <f>SUM(R121:R156)</f>
        <v>0.79008439999999991</v>
      </c>
      <c r="T120" s="120">
        <f>SUM(T121:T156)</f>
        <v>0</v>
      </c>
      <c r="AR120" s="116" t="s">
        <v>108</v>
      </c>
      <c r="AT120" s="121" t="s">
        <v>76</v>
      </c>
      <c r="AU120" s="121" t="s">
        <v>85</v>
      </c>
      <c r="AY120" s="116" t="s">
        <v>146</v>
      </c>
      <c r="BK120" s="122">
        <f>SUM(BK121:BK156)</f>
        <v>0</v>
      </c>
    </row>
    <row r="121" spans="2:65" s="1" customFormat="1" ht="24.2" customHeight="1">
      <c r="B121" s="124"/>
      <c r="C121" s="205" t="s">
        <v>85</v>
      </c>
      <c r="D121" s="206" t="s">
        <v>149</v>
      </c>
      <c r="E121" s="207" t="s">
        <v>541</v>
      </c>
      <c r="F121" s="204" t="s">
        <v>542</v>
      </c>
      <c r="G121" s="208" t="s">
        <v>160</v>
      </c>
      <c r="H121" s="209">
        <v>12.96</v>
      </c>
      <c r="I121" s="155">
        <v>0</v>
      </c>
      <c r="J121" s="203">
        <f>ROUND(I121*H121,2)</f>
        <v>0</v>
      </c>
      <c r="K121" s="204" t="s">
        <v>231</v>
      </c>
      <c r="L121" s="27"/>
      <c r="M121" s="128" t="s">
        <v>1</v>
      </c>
      <c r="N121" s="129" t="s">
        <v>43</v>
      </c>
      <c r="O121" s="130">
        <v>1.6879999999999999</v>
      </c>
      <c r="P121" s="130">
        <f>O121*H121</f>
        <v>21.876480000000001</v>
      </c>
      <c r="Q121" s="130">
        <v>2.5999999999999998E-4</v>
      </c>
      <c r="R121" s="130">
        <f>Q121*H121</f>
        <v>3.3695999999999999E-3</v>
      </c>
      <c r="S121" s="130">
        <v>0</v>
      </c>
      <c r="T121" s="131">
        <f>S121*H121</f>
        <v>0</v>
      </c>
      <c r="AR121" s="132" t="s">
        <v>207</v>
      </c>
      <c r="AT121" s="132" t="s">
        <v>149</v>
      </c>
      <c r="AU121" s="132" t="s">
        <v>108</v>
      </c>
      <c r="AY121" s="15" t="s">
        <v>146</v>
      </c>
      <c r="BE121" s="133">
        <f>IF(N121="základní",J121,0)</f>
        <v>0</v>
      </c>
      <c r="BF121" s="133">
        <f>IF(N121="snížená",J121,0)</f>
        <v>0</v>
      </c>
      <c r="BG121" s="133">
        <f>IF(N121="zákl. přenesená",J121,0)</f>
        <v>0</v>
      </c>
      <c r="BH121" s="133">
        <f>IF(N121="sníž. přenesená",J121,0)</f>
        <v>0</v>
      </c>
      <c r="BI121" s="133">
        <f>IF(N121="nulová",J121,0)</f>
        <v>0</v>
      </c>
      <c r="BJ121" s="15" t="s">
        <v>108</v>
      </c>
      <c r="BK121" s="133">
        <f>ROUND(I121*H121,2)</f>
        <v>0</v>
      </c>
      <c r="BL121" s="15" t="s">
        <v>207</v>
      </c>
      <c r="BM121" s="132" t="s">
        <v>543</v>
      </c>
    </row>
    <row r="122" spans="2:65" s="12" customFormat="1">
      <c r="B122" s="134"/>
      <c r="C122" s="193"/>
      <c r="D122" s="194" t="s">
        <v>156</v>
      </c>
      <c r="E122" s="195" t="s">
        <v>1</v>
      </c>
      <c r="F122" s="196" t="s">
        <v>544</v>
      </c>
      <c r="G122" s="193"/>
      <c r="H122" s="197">
        <v>12.96</v>
      </c>
      <c r="I122" s="193"/>
      <c r="J122" s="193"/>
      <c r="K122" s="193"/>
      <c r="L122" s="134"/>
      <c r="M122" s="137"/>
      <c r="T122" s="138"/>
      <c r="AT122" s="136" t="s">
        <v>156</v>
      </c>
      <c r="AU122" s="136" t="s">
        <v>108</v>
      </c>
      <c r="AV122" s="12" t="s">
        <v>108</v>
      </c>
      <c r="AW122" s="12" t="s">
        <v>31</v>
      </c>
      <c r="AX122" s="12" t="s">
        <v>85</v>
      </c>
      <c r="AY122" s="136" t="s">
        <v>146</v>
      </c>
    </row>
    <row r="123" spans="2:65" s="1" customFormat="1" ht="16.5" customHeight="1">
      <c r="B123" s="124"/>
      <c r="C123" s="222" t="s">
        <v>108</v>
      </c>
      <c r="D123" s="223" t="s">
        <v>371</v>
      </c>
      <c r="E123" s="224" t="s">
        <v>545</v>
      </c>
      <c r="F123" s="221" t="s">
        <v>546</v>
      </c>
      <c r="G123" s="225" t="s">
        <v>160</v>
      </c>
      <c r="H123" s="226">
        <v>12.96</v>
      </c>
      <c r="I123" s="155">
        <v>0</v>
      </c>
      <c r="J123" s="220">
        <f>ROUND(I123*H123,2)</f>
        <v>0</v>
      </c>
      <c r="K123" s="221" t="s">
        <v>231</v>
      </c>
      <c r="L123" s="146"/>
      <c r="M123" s="147" t="s">
        <v>1</v>
      </c>
      <c r="N123" s="148" t="s">
        <v>43</v>
      </c>
      <c r="O123" s="130">
        <v>0</v>
      </c>
      <c r="P123" s="130">
        <f>O123*H123</f>
        <v>0</v>
      </c>
      <c r="Q123" s="130">
        <v>3.9579999999999997E-2</v>
      </c>
      <c r="R123" s="130">
        <f>Q123*H123</f>
        <v>0.51295679999999999</v>
      </c>
      <c r="S123" s="130">
        <v>0</v>
      </c>
      <c r="T123" s="131">
        <f>S123*H123</f>
        <v>0</v>
      </c>
      <c r="AR123" s="132" t="s">
        <v>374</v>
      </c>
      <c r="AT123" s="132" t="s">
        <v>371</v>
      </c>
      <c r="AU123" s="132" t="s">
        <v>108</v>
      </c>
      <c r="AY123" s="15" t="s">
        <v>146</v>
      </c>
      <c r="BE123" s="133">
        <f>IF(N123="základní",J123,0)</f>
        <v>0</v>
      </c>
      <c r="BF123" s="133">
        <f>IF(N123="snížená",J123,0)</f>
        <v>0</v>
      </c>
      <c r="BG123" s="133">
        <f>IF(N123="zákl. přenesená",J123,0)</f>
        <v>0</v>
      </c>
      <c r="BH123" s="133">
        <f>IF(N123="sníž. přenesená",J123,0)</f>
        <v>0</v>
      </c>
      <c r="BI123" s="133">
        <f>IF(N123="nulová",J123,0)</f>
        <v>0</v>
      </c>
      <c r="BJ123" s="15" t="s">
        <v>108</v>
      </c>
      <c r="BK123" s="133">
        <f>ROUND(I123*H123,2)</f>
        <v>0</v>
      </c>
      <c r="BL123" s="15" t="s">
        <v>207</v>
      </c>
      <c r="BM123" s="132" t="s">
        <v>547</v>
      </c>
    </row>
    <row r="124" spans="2:65" s="12" customFormat="1">
      <c r="B124" s="134"/>
      <c r="C124" s="193"/>
      <c r="D124" s="194" t="s">
        <v>156</v>
      </c>
      <c r="E124" s="195" t="s">
        <v>1</v>
      </c>
      <c r="F124" s="196" t="s">
        <v>544</v>
      </c>
      <c r="G124" s="193"/>
      <c r="H124" s="197">
        <v>12.96</v>
      </c>
      <c r="I124" s="193"/>
      <c r="J124" s="193"/>
      <c r="K124" s="193"/>
      <c r="L124" s="134"/>
      <c r="M124" s="137"/>
      <c r="T124" s="138"/>
      <c r="AT124" s="136" t="s">
        <v>156</v>
      </c>
      <c r="AU124" s="136" t="s">
        <v>108</v>
      </c>
      <c r="AV124" s="12" t="s">
        <v>108</v>
      </c>
      <c r="AW124" s="12" t="s">
        <v>31</v>
      </c>
      <c r="AX124" s="12" t="s">
        <v>85</v>
      </c>
      <c r="AY124" s="136" t="s">
        <v>146</v>
      </c>
    </row>
    <row r="125" spans="2:65" s="1" customFormat="1" ht="24.2" customHeight="1">
      <c r="B125" s="124"/>
      <c r="C125" s="205" t="s">
        <v>163</v>
      </c>
      <c r="D125" s="206" t="s">
        <v>149</v>
      </c>
      <c r="E125" s="207" t="s">
        <v>548</v>
      </c>
      <c r="F125" s="204" t="s">
        <v>549</v>
      </c>
      <c r="G125" s="208" t="s">
        <v>236</v>
      </c>
      <c r="H125" s="209">
        <v>1</v>
      </c>
      <c r="I125" s="155">
        <v>0</v>
      </c>
      <c r="J125" s="203">
        <f>ROUND(I125*H125,2)</f>
        <v>0</v>
      </c>
      <c r="K125" s="204" t="s">
        <v>231</v>
      </c>
      <c r="L125" s="27"/>
      <c r="M125" s="128" t="s">
        <v>1</v>
      </c>
      <c r="N125" s="129" t="s">
        <v>43</v>
      </c>
      <c r="O125" s="130">
        <v>1.764</v>
      </c>
      <c r="P125" s="130">
        <f>O125*H125</f>
        <v>1.764</v>
      </c>
      <c r="Q125" s="130">
        <v>0</v>
      </c>
      <c r="R125" s="130">
        <f>Q125*H125</f>
        <v>0</v>
      </c>
      <c r="S125" s="130">
        <v>0</v>
      </c>
      <c r="T125" s="131">
        <f>S125*H125</f>
        <v>0</v>
      </c>
      <c r="AR125" s="132" t="s">
        <v>207</v>
      </c>
      <c r="AT125" s="132" t="s">
        <v>149</v>
      </c>
      <c r="AU125" s="132" t="s">
        <v>108</v>
      </c>
      <c r="AY125" s="15" t="s">
        <v>146</v>
      </c>
      <c r="BE125" s="133">
        <f>IF(N125="základní",J125,0)</f>
        <v>0</v>
      </c>
      <c r="BF125" s="133">
        <f>IF(N125="snížená",J125,0)</f>
        <v>0</v>
      </c>
      <c r="BG125" s="133">
        <f>IF(N125="zákl. přenesená",J125,0)</f>
        <v>0</v>
      </c>
      <c r="BH125" s="133">
        <f>IF(N125="sníž. přenesená",J125,0)</f>
        <v>0</v>
      </c>
      <c r="BI125" s="133">
        <f>IF(N125="nulová",J125,0)</f>
        <v>0</v>
      </c>
      <c r="BJ125" s="15" t="s">
        <v>108</v>
      </c>
      <c r="BK125" s="133">
        <f>ROUND(I125*H125,2)</f>
        <v>0</v>
      </c>
      <c r="BL125" s="15" t="s">
        <v>207</v>
      </c>
      <c r="BM125" s="132" t="s">
        <v>550</v>
      </c>
    </row>
    <row r="126" spans="2:65" s="12" customFormat="1">
      <c r="B126" s="134"/>
      <c r="C126" s="193"/>
      <c r="D126" s="194" t="s">
        <v>156</v>
      </c>
      <c r="E126" s="195" t="s">
        <v>1</v>
      </c>
      <c r="F126" s="196" t="s">
        <v>551</v>
      </c>
      <c r="G126" s="193"/>
      <c r="H126" s="197">
        <v>1</v>
      </c>
      <c r="I126" s="193"/>
      <c r="J126" s="193"/>
      <c r="K126" s="193"/>
      <c r="L126" s="134"/>
      <c r="M126" s="137"/>
      <c r="T126" s="138"/>
      <c r="AT126" s="136" t="s">
        <v>156</v>
      </c>
      <c r="AU126" s="136" t="s">
        <v>108</v>
      </c>
      <c r="AV126" s="12" t="s">
        <v>108</v>
      </c>
      <c r="AW126" s="12" t="s">
        <v>31</v>
      </c>
      <c r="AX126" s="12" t="s">
        <v>85</v>
      </c>
      <c r="AY126" s="136" t="s">
        <v>146</v>
      </c>
    </row>
    <row r="127" spans="2:65" s="1" customFormat="1" ht="21.75" customHeight="1">
      <c r="B127" s="124"/>
      <c r="C127" s="222" t="s">
        <v>154</v>
      </c>
      <c r="D127" s="223" t="s">
        <v>371</v>
      </c>
      <c r="E127" s="224" t="s">
        <v>552</v>
      </c>
      <c r="F127" s="221" t="s">
        <v>553</v>
      </c>
      <c r="G127" s="225" t="s">
        <v>236</v>
      </c>
      <c r="H127" s="226">
        <v>1</v>
      </c>
      <c r="I127" s="155">
        <v>0</v>
      </c>
      <c r="J127" s="220">
        <f>ROUND(I127*H127,2)</f>
        <v>0</v>
      </c>
      <c r="K127" s="221" t="s">
        <v>231</v>
      </c>
      <c r="L127" s="146"/>
      <c r="M127" s="147" t="s">
        <v>1</v>
      </c>
      <c r="N127" s="148" t="s">
        <v>43</v>
      </c>
      <c r="O127" s="130">
        <v>0</v>
      </c>
      <c r="P127" s="130">
        <f>O127*H127</f>
        <v>0</v>
      </c>
      <c r="Q127" s="130">
        <v>1.95E-2</v>
      </c>
      <c r="R127" s="130">
        <f>Q127*H127</f>
        <v>1.95E-2</v>
      </c>
      <c r="S127" s="130">
        <v>0</v>
      </c>
      <c r="T127" s="131">
        <f>S127*H127</f>
        <v>0</v>
      </c>
      <c r="AR127" s="132" t="s">
        <v>374</v>
      </c>
      <c r="AT127" s="132" t="s">
        <v>371</v>
      </c>
      <c r="AU127" s="132" t="s">
        <v>108</v>
      </c>
      <c r="AY127" s="15" t="s">
        <v>146</v>
      </c>
      <c r="BE127" s="133">
        <f>IF(N127="základní",J127,0)</f>
        <v>0</v>
      </c>
      <c r="BF127" s="133">
        <f>IF(N127="snížená",J127,0)</f>
        <v>0</v>
      </c>
      <c r="BG127" s="133">
        <f>IF(N127="zákl. přenesená",J127,0)</f>
        <v>0</v>
      </c>
      <c r="BH127" s="133">
        <f>IF(N127="sníž. přenesená",J127,0)</f>
        <v>0</v>
      </c>
      <c r="BI127" s="133">
        <f>IF(N127="nulová",J127,0)</f>
        <v>0</v>
      </c>
      <c r="BJ127" s="15" t="s">
        <v>108</v>
      </c>
      <c r="BK127" s="133">
        <f>ROUND(I127*H127,2)</f>
        <v>0</v>
      </c>
      <c r="BL127" s="15" t="s">
        <v>207</v>
      </c>
      <c r="BM127" s="132" t="s">
        <v>554</v>
      </c>
    </row>
    <row r="128" spans="2:65" s="12" customFormat="1">
      <c r="B128" s="134"/>
      <c r="C128" s="193"/>
      <c r="D128" s="194" t="s">
        <v>156</v>
      </c>
      <c r="E128" s="195" t="s">
        <v>1</v>
      </c>
      <c r="F128" s="196" t="s">
        <v>551</v>
      </c>
      <c r="G128" s="193"/>
      <c r="H128" s="197">
        <v>1</v>
      </c>
      <c r="I128" s="193"/>
      <c r="J128" s="193"/>
      <c r="K128" s="193"/>
      <c r="L128" s="134"/>
      <c r="M128" s="137"/>
      <c r="T128" s="138"/>
      <c r="AT128" s="136" t="s">
        <v>156</v>
      </c>
      <c r="AU128" s="136" t="s">
        <v>108</v>
      </c>
      <c r="AV128" s="12" t="s">
        <v>108</v>
      </c>
      <c r="AW128" s="12" t="s">
        <v>31</v>
      </c>
      <c r="AX128" s="12" t="s">
        <v>85</v>
      </c>
      <c r="AY128" s="136" t="s">
        <v>146</v>
      </c>
    </row>
    <row r="129" spans="2:65" s="1" customFormat="1" ht="24.2" customHeight="1">
      <c r="B129" s="124"/>
      <c r="C129" s="205" t="s">
        <v>172</v>
      </c>
      <c r="D129" s="206" t="s">
        <v>149</v>
      </c>
      <c r="E129" s="207" t="s">
        <v>555</v>
      </c>
      <c r="F129" s="204" t="s">
        <v>556</v>
      </c>
      <c r="G129" s="208" t="s">
        <v>236</v>
      </c>
      <c r="H129" s="209">
        <v>3</v>
      </c>
      <c r="I129" s="155">
        <v>0</v>
      </c>
      <c r="J129" s="203">
        <f>ROUND(I129*H129,2)</f>
        <v>0</v>
      </c>
      <c r="K129" s="204" t="s">
        <v>231</v>
      </c>
      <c r="L129" s="27"/>
      <c r="M129" s="128" t="s">
        <v>1</v>
      </c>
      <c r="N129" s="129" t="s">
        <v>43</v>
      </c>
      <c r="O129" s="130">
        <v>2.335</v>
      </c>
      <c r="P129" s="130">
        <f>O129*H129</f>
        <v>7.0049999999999999</v>
      </c>
      <c r="Q129" s="130">
        <v>0</v>
      </c>
      <c r="R129" s="130">
        <f>Q129*H129</f>
        <v>0</v>
      </c>
      <c r="S129" s="130">
        <v>0</v>
      </c>
      <c r="T129" s="131">
        <f>S129*H129</f>
        <v>0</v>
      </c>
      <c r="AR129" s="132" t="s">
        <v>207</v>
      </c>
      <c r="AT129" s="132" t="s">
        <v>149</v>
      </c>
      <c r="AU129" s="132" t="s">
        <v>108</v>
      </c>
      <c r="AY129" s="15" t="s">
        <v>146</v>
      </c>
      <c r="BE129" s="133">
        <f>IF(N129="základní",J129,0)</f>
        <v>0</v>
      </c>
      <c r="BF129" s="133">
        <f>IF(N129="snížená",J129,0)</f>
        <v>0</v>
      </c>
      <c r="BG129" s="133">
        <f>IF(N129="zákl. přenesená",J129,0)</f>
        <v>0</v>
      </c>
      <c r="BH129" s="133">
        <f>IF(N129="sníž. přenesená",J129,0)</f>
        <v>0</v>
      </c>
      <c r="BI129" s="133">
        <f>IF(N129="nulová",J129,0)</f>
        <v>0</v>
      </c>
      <c r="BJ129" s="15" t="s">
        <v>108</v>
      </c>
      <c r="BK129" s="133">
        <f>ROUND(I129*H129,2)</f>
        <v>0</v>
      </c>
      <c r="BL129" s="15" t="s">
        <v>207</v>
      </c>
      <c r="BM129" s="132" t="s">
        <v>557</v>
      </c>
    </row>
    <row r="130" spans="2:65" s="12" customFormat="1">
      <c r="B130" s="134"/>
      <c r="C130" s="193"/>
      <c r="D130" s="194" t="s">
        <v>156</v>
      </c>
      <c r="E130" s="195" t="s">
        <v>1</v>
      </c>
      <c r="F130" s="196" t="s">
        <v>558</v>
      </c>
      <c r="G130" s="193"/>
      <c r="H130" s="197">
        <v>3</v>
      </c>
      <c r="I130" s="193"/>
      <c r="J130" s="193"/>
      <c r="K130" s="193"/>
      <c r="L130" s="134"/>
      <c r="M130" s="137"/>
      <c r="T130" s="138"/>
      <c r="AT130" s="136" t="s">
        <v>156</v>
      </c>
      <c r="AU130" s="136" t="s">
        <v>108</v>
      </c>
      <c r="AV130" s="12" t="s">
        <v>108</v>
      </c>
      <c r="AW130" s="12" t="s">
        <v>31</v>
      </c>
      <c r="AX130" s="12" t="s">
        <v>85</v>
      </c>
      <c r="AY130" s="136" t="s">
        <v>146</v>
      </c>
    </row>
    <row r="131" spans="2:65" s="1" customFormat="1" ht="24.2" customHeight="1">
      <c r="B131" s="124"/>
      <c r="C131" s="222" t="s">
        <v>182</v>
      </c>
      <c r="D131" s="223" t="s">
        <v>371</v>
      </c>
      <c r="E131" s="224" t="s">
        <v>559</v>
      </c>
      <c r="F131" s="221" t="s">
        <v>560</v>
      </c>
      <c r="G131" s="225" t="s">
        <v>236</v>
      </c>
      <c r="H131" s="226">
        <v>3</v>
      </c>
      <c r="I131" s="155">
        <v>0</v>
      </c>
      <c r="J131" s="220">
        <f>ROUND(I131*H131,2)</f>
        <v>0</v>
      </c>
      <c r="K131" s="221" t="s">
        <v>231</v>
      </c>
      <c r="L131" s="146"/>
      <c r="M131" s="147" t="s">
        <v>1</v>
      </c>
      <c r="N131" s="148" t="s">
        <v>43</v>
      </c>
      <c r="O131" s="130">
        <v>0</v>
      </c>
      <c r="P131" s="130">
        <f>O131*H131</f>
        <v>0</v>
      </c>
      <c r="Q131" s="130">
        <v>1.95E-2</v>
      </c>
      <c r="R131" s="130">
        <f>Q131*H131</f>
        <v>5.8499999999999996E-2</v>
      </c>
      <c r="S131" s="130">
        <v>0</v>
      </c>
      <c r="T131" s="131">
        <f>S131*H131</f>
        <v>0</v>
      </c>
      <c r="AR131" s="132" t="s">
        <v>374</v>
      </c>
      <c r="AT131" s="132" t="s">
        <v>371</v>
      </c>
      <c r="AU131" s="132" t="s">
        <v>108</v>
      </c>
      <c r="AY131" s="15" t="s">
        <v>146</v>
      </c>
      <c r="BE131" s="133">
        <f>IF(N131="základní",J131,0)</f>
        <v>0</v>
      </c>
      <c r="BF131" s="133">
        <f>IF(N131="snížená",J131,0)</f>
        <v>0</v>
      </c>
      <c r="BG131" s="133">
        <f>IF(N131="zákl. přenesená",J131,0)</f>
        <v>0</v>
      </c>
      <c r="BH131" s="133">
        <f>IF(N131="sníž. přenesená",J131,0)</f>
        <v>0</v>
      </c>
      <c r="BI131" s="133">
        <f>IF(N131="nulová",J131,0)</f>
        <v>0</v>
      </c>
      <c r="BJ131" s="15" t="s">
        <v>108</v>
      </c>
      <c r="BK131" s="133">
        <f>ROUND(I131*H131,2)</f>
        <v>0</v>
      </c>
      <c r="BL131" s="15" t="s">
        <v>207</v>
      </c>
      <c r="BM131" s="132" t="s">
        <v>561</v>
      </c>
    </row>
    <row r="132" spans="2:65" s="12" customFormat="1">
      <c r="B132" s="134"/>
      <c r="C132" s="193"/>
      <c r="D132" s="194" t="s">
        <v>156</v>
      </c>
      <c r="E132" s="195" t="s">
        <v>1</v>
      </c>
      <c r="F132" s="196" t="s">
        <v>558</v>
      </c>
      <c r="G132" s="193"/>
      <c r="H132" s="197">
        <v>3</v>
      </c>
      <c r="I132" s="193"/>
      <c r="J132" s="193"/>
      <c r="K132" s="193"/>
      <c r="L132" s="134"/>
      <c r="M132" s="137"/>
      <c r="T132" s="138"/>
      <c r="AT132" s="136" t="s">
        <v>156</v>
      </c>
      <c r="AU132" s="136" t="s">
        <v>108</v>
      </c>
      <c r="AV132" s="12" t="s">
        <v>108</v>
      </c>
      <c r="AW132" s="12" t="s">
        <v>31</v>
      </c>
      <c r="AX132" s="12" t="s">
        <v>85</v>
      </c>
      <c r="AY132" s="136" t="s">
        <v>146</v>
      </c>
    </row>
    <row r="133" spans="2:65" s="1" customFormat="1" ht="21.75" customHeight="1">
      <c r="B133" s="124"/>
      <c r="C133" s="205" t="s">
        <v>188</v>
      </c>
      <c r="D133" s="206" t="s">
        <v>149</v>
      </c>
      <c r="E133" s="207" t="s">
        <v>562</v>
      </c>
      <c r="F133" s="204" t="s">
        <v>563</v>
      </c>
      <c r="G133" s="208" t="s">
        <v>236</v>
      </c>
      <c r="H133" s="209">
        <v>1</v>
      </c>
      <c r="I133" s="155">
        <v>0</v>
      </c>
      <c r="J133" s="203">
        <f>ROUND(I133*H133,2)</f>
        <v>0</v>
      </c>
      <c r="K133" s="204" t="s">
        <v>231</v>
      </c>
      <c r="L133" s="27"/>
      <c r="M133" s="128" t="s">
        <v>1</v>
      </c>
      <c r="N133" s="129" t="s">
        <v>43</v>
      </c>
      <c r="O133" s="130">
        <v>7.36</v>
      </c>
      <c r="P133" s="130">
        <f>O133*H133</f>
        <v>7.36</v>
      </c>
      <c r="Q133" s="130">
        <v>8.7000000000000001E-4</v>
      </c>
      <c r="R133" s="130">
        <f>Q133*H133</f>
        <v>8.7000000000000001E-4</v>
      </c>
      <c r="S133" s="130">
        <v>0</v>
      </c>
      <c r="T133" s="131">
        <f>S133*H133</f>
        <v>0</v>
      </c>
      <c r="AR133" s="132" t="s">
        <v>207</v>
      </c>
      <c r="AT133" s="132" t="s">
        <v>149</v>
      </c>
      <c r="AU133" s="132" t="s">
        <v>108</v>
      </c>
      <c r="AY133" s="15" t="s">
        <v>146</v>
      </c>
      <c r="BE133" s="133">
        <f>IF(N133="základní",J133,0)</f>
        <v>0</v>
      </c>
      <c r="BF133" s="133">
        <f>IF(N133="snížená",J133,0)</f>
        <v>0</v>
      </c>
      <c r="BG133" s="133">
        <f>IF(N133="zákl. přenesená",J133,0)</f>
        <v>0</v>
      </c>
      <c r="BH133" s="133">
        <f>IF(N133="sníž. přenesená",J133,0)</f>
        <v>0</v>
      </c>
      <c r="BI133" s="133">
        <f>IF(N133="nulová",J133,0)</f>
        <v>0</v>
      </c>
      <c r="BJ133" s="15" t="s">
        <v>108</v>
      </c>
      <c r="BK133" s="133">
        <f>ROUND(I133*H133,2)</f>
        <v>0</v>
      </c>
      <c r="BL133" s="15" t="s">
        <v>207</v>
      </c>
      <c r="BM133" s="132" t="s">
        <v>564</v>
      </c>
    </row>
    <row r="134" spans="2:65" s="12" customFormat="1">
      <c r="B134" s="134"/>
      <c r="C134" s="193"/>
      <c r="D134" s="194" t="s">
        <v>156</v>
      </c>
      <c r="E134" s="195" t="s">
        <v>1</v>
      </c>
      <c r="F134" s="196" t="s">
        <v>85</v>
      </c>
      <c r="G134" s="193"/>
      <c r="H134" s="197">
        <v>1</v>
      </c>
      <c r="I134" s="193"/>
      <c r="J134" s="193"/>
      <c r="K134" s="193"/>
      <c r="L134" s="134"/>
      <c r="M134" s="137"/>
      <c r="T134" s="138"/>
      <c r="AT134" s="136" t="s">
        <v>156</v>
      </c>
      <c r="AU134" s="136" t="s">
        <v>108</v>
      </c>
      <c r="AV134" s="12" t="s">
        <v>108</v>
      </c>
      <c r="AW134" s="12" t="s">
        <v>31</v>
      </c>
      <c r="AX134" s="12" t="s">
        <v>85</v>
      </c>
      <c r="AY134" s="136" t="s">
        <v>146</v>
      </c>
    </row>
    <row r="135" spans="2:65" s="1" customFormat="1" ht="24.2" customHeight="1">
      <c r="B135" s="124"/>
      <c r="C135" s="222" t="s">
        <v>192</v>
      </c>
      <c r="D135" s="223" t="s">
        <v>371</v>
      </c>
      <c r="E135" s="224" t="s">
        <v>565</v>
      </c>
      <c r="F135" s="221" t="s">
        <v>566</v>
      </c>
      <c r="G135" s="225" t="s">
        <v>160</v>
      </c>
      <c r="H135" s="226">
        <v>1.6</v>
      </c>
      <c r="I135" s="155">
        <v>0</v>
      </c>
      <c r="J135" s="220">
        <f>ROUND(I135*H135,2)</f>
        <v>0</v>
      </c>
      <c r="K135" s="221" t="s">
        <v>231</v>
      </c>
      <c r="L135" s="146"/>
      <c r="M135" s="147" t="s">
        <v>1</v>
      </c>
      <c r="N135" s="148" t="s">
        <v>43</v>
      </c>
      <c r="O135" s="130">
        <v>0</v>
      </c>
      <c r="P135" s="130">
        <f>O135*H135</f>
        <v>0</v>
      </c>
      <c r="Q135" s="130">
        <v>2.4230000000000002E-2</v>
      </c>
      <c r="R135" s="130">
        <f>Q135*H135</f>
        <v>3.8768000000000004E-2</v>
      </c>
      <c r="S135" s="130">
        <v>0</v>
      </c>
      <c r="T135" s="131">
        <f>S135*H135</f>
        <v>0</v>
      </c>
      <c r="AR135" s="132" t="s">
        <v>374</v>
      </c>
      <c r="AT135" s="132" t="s">
        <v>371</v>
      </c>
      <c r="AU135" s="132" t="s">
        <v>108</v>
      </c>
      <c r="AY135" s="15" t="s">
        <v>146</v>
      </c>
      <c r="BE135" s="133">
        <f>IF(N135="základní",J135,0)</f>
        <v>0</v>
      </c>
      <c r="BF135" s="133">
        <f>IF(N135="snížená",J135,0)</f>
        <v>0</v>
      </c>
      <c r="BG135" s="133">
        <f>IF(N135="zákl. přenesená",J135,0)</f>
        <v>0</v>
      </c>
      <c r="BH135" s="133">
        <f>IF(N135="sníž. přenesená",J135,0)</f>
        <v>0</v>
      </c>
      <c r="BI135" s="133">
        <f>IF(N135="nulová",J135,0)</f>
        <v>0</v>
      </c>
      <c r="BJ135" s="15" t="s">
        <v>108</v>
      </c>
      <c r="BK135" s="133">
        <f>ROUND(I135*H135,2)</f>
        <v>0</v>
      </c>
      <c r="BL135" s="15" t="s">
        <v>207</v>
      </c>
      <c r="BM135" s="132" t="s">
        <v>567</v>
      </c>
    </row>
    <row r="136" spans="2:65" s="12" customFormat="1">
      <c r="B136" s="134"/>
      <c r="C136" s="193"/>
      <c r="D136" s="194" t="s">
        <v>156</v>
      </c>
      <c r="E136" s="195" t="s">
        <v>1</v>
      </c>
      <c r="F136" s="196" t="s">
        <v>568</v>
      </c>
      <c r="G136" s="193"/>
      <c r="H136" s="197">
        <v>1.6</v>
      </c>
      <c r="I136" s="193"/>
      <c r="J136" s="193"/>
      <c r="K136" s="193"/>
      <c r="L136" s="134"/>
      <c r="M136" s="137"/>
      <c r="T136" s="138"/>
      <c r="AT136" s="136" t="s">
        <v>156</v>
      </c>
      <c r="AU136" s="136" t="s">
        <v>108</v>
      </c>
      <c r="AV136" s="12" t="s">
        <v>108</v>
      </c>
      <c r="AW136" s="12" t="s">
        <v>31</v>
      </c>
      <c r="AX136" s="12" t="s">
        <v>85</v>
      </c>
      <c r="AY136" s="136" t="s">
        <v>146</v>
      </c>
    </row>
    <row r="137" spans="2:65" s="1" customFormat="1" ht="16.5" customHeight="1">
      <c r="B137" s="124"/>
      <c r="C137" s="205" t="s">
        <v>147</v>
      </c>
      <c r="D137" s="206" t="s">
        <v>149</v>
      </c>
      <c r="E137" s="207" t="s">
        <v>569</v>
      </c>
      <c r="F137" s="204" t="s">
        <v>570</v>
      </c>
      <c r="G137" s="208" t="s">
        <v>236</v>
      </c>
      <c r="H137" s="209">
        <v>1</v>
      </c>
      <c r="I137" s="155">
        <v>0</v>
      </c>
      <c r="J137" s="203">
        <f>ROUND(I137*H137,2)</f>
        <v>0</v>
      </c>
      <c r="K137" s="204" t="s">
        <v>153</v>
      </c>
      <c r="L137" s="27"/>
      <c r="M137" s="128" t="s">
        <v>1</v>
      </c>
      <c r="N137" s="129" t="s">
        <v>43</v>
      </c>
      <c r="O137" s="130">
        <v>2.9249999999999998</v>
      </c>
      <c r="P137" s="130">
        <f>O137*H137</f>
        <v>2.9249999999999998</v>
      </c>
      <c r="Q137" s="130">
        <v>4.4999999999999999E-4</v>
      </c>
      <c r="R137" s="130">
        <f>Q137*H137</f>
        <v>4.4999999999999999E-4</v>
      </c>
      <c r="S137" s="130">
        <v>0</v>
      </c>
      <c r="T137" s="131">
        <f>S137*H137</f>
        <v>0</v>
      </c>
      <c r="AR137" s="132" t="s">
        <v>207</v>
      </c>
      <c r="AT137" s="132" t="s">
        <v>149</v>
      </c>
      <c r="AU137" s="132" t="s">
        <v>108</v>
      </c>
      <c r="AY137" s="15" t="s">
        <v>146</v>
      </c>
      <c r="BE137" s="133">
        <f>IF(N137="základní",J137,0)</f>
        <v>0</v>
      </c>
      <c r="BF137" s="133">
        <f>IF(N137="snížená",J137,0)</f>
        <v>0</v>
      </c>
      <c r="BG137" s="133">
        <f>IF(N137="zákl. přenesená",J137,0)</f>
        <v>0</v>
      </c>
      <c r="BH137" s="133">
        <f>IF(N137="sníž. přenesená",J137,0)</f>
        <v>0</v>
      </c>
      <c r="BI137" s="133">
        <f>IF(N137="nulová",J137,0)</f>
        <v>0</v>
      </c>
      <c r="BJ137" s="15" t="s">
        <v>108</v>
      </c>
      <c r="BK137" s="133">
        <f>ROUND(I137*H137,2)</f>
        <v>0</v>
      </c>
      <c r="BL137" s="15" t="s">
        <v>207</v>
      </c>
      <c r="BM137" s="132" t="s">
        <v>571</v>
      </c>
    </row>
    <row r="138" spans="2:65" s="12" customFormat="1">
      <c r="B138" s="134"/>
      <c r="C138" s="193"/>
      <c r="D138" s="194" t="s">
        <v>156</v>
      </c>
      <c r="E138" s="195" t="s">
        <v>1</v>
      </c>
      <c r="F138" s="196" t="s">
        <v>551</v>
      </c>
      <c r="G138" s="193"/>
      <c r="H138" s="197">
        <v>1</v>
      </c>
      <c r="I138" s="193"/>
      <c r="J138" s="193"/>
      <c r="K138" s="193"/>
      <c r="L138" s="134"/>
      <c r="M138" s="137"/>
      <c r="T138" s="138"/>
      <c r="AT138" s="136" t="s">
        <v>156</v>
      </c>
      <c r="AU138" s="136" t="s">
        <v>108</v>
      </c>
      <c r="AV138" s="12" t="s">
        <v>108</v>
      </c>
      <c r="AW138" s="12" t="s">
        <v>31</v>
      </c>
      <c r="AX138" s="12" t="s">
        <v>85</v>
      </c>
      <c r="AY138" s="136" t="s">
        <v>146</v>
      </c>
    </row>
    <row r="139" spans="2:65" s="1" customFormat="1" ht="21.75" customHeight="1">
      <c r="B139" s="124"/>
      <c r="C139" s="222" t="s">
        <v>90</v>
      </c>
      <c r="D139" s="223" t="s">
        <v>371</v>
      </c>
      <c r="E139" s="224" t="s">
        <v>572</v>
      </c>
      <c r="F139" s="221" t="s">
        <v>573</v>
      </c>
      <c r="G139" s="225" t="s">
        <v>236</v>
      </c>
      <c r="H139" s="226">
        <v>1</v>
      </c>
      <c r="I139" s="155">
        <v>0</v>
      </c>
      <c r="J139" s="220">
        <f>ROUND(I139*H139,2)</f>
        <v>0</v>
      </c>
      <c r="K139" s="221" t="s">
        <v>153</v>
      </c>
      <c r="L139" s="146"/>
      <c r="M139" s="147" t="s">
        <v>1</v>
      </c>
      <c r="N139" s="148" t="s">
        <v>43</v>
      </c>
      <c r="O139" s="130">
        <v>0</v>
      </c>
      <c r="P139" s="130">
        <f>O139*H139</f>
        <v>0</v>
      </c>
      <c r="Q139" s="130">
        <v>1.6E-2</v>
      </c>
      <c r="R139" s="130">
        <f>Q139*H139</f>
        <v>1.6E-2</v>
      </c>
      <c r="S139" s="130">
        <v>0</v>
      </c>
      <c r="T139" s="131">
        <f>S139*H139</f>
        <v>0</v>
      </c>
      <c r="AR139" s="132" t="s">
        <v>374</v>
      </c>
      <c r="AT139" s="132" t="s">
        <v>371</v>
      </c>
      <c r="AU139" s="132" t="s">
        <v>108</v>
      </c>
      <c r="AY139" s="15" t="s">
        <v>146</v>
      </c>
      <c r="BE139" s="133">
        <f>IF(N139="základní",J139,0)</f>
        <v>0</v>
      </c>
      <c r="BF139" s="133">
        <f>IF(N139="snížená",J139,0)</f>
        <v>0</v>
      </c>
      <c r="BG139" s="133">
        <f>IF(N139="zákl. přenesená",J139,0)</f>
        <v>0</v>
      </c>
      <c r="BH139" s="133">
        <f>IF(N139="sníž. přenesená",J139,0)</f>
        <v>0</v>
      </c>
      <c r="BI139" s="133">
        <f>IF(N139="nulová",J139,0)</f>
        <v>0</v>
      </c>
      <c r="BJ139" s="15" t="s">
        <v>108</v>
      </c>
      <c r="BK139" s="133">
        <f>ROUND(I139*H139,2)</f>
        <v>0</v>
      </c>
      <c r="BL139" s="15" t="s">
        <v>207</v>
      </c>
      <c r="BM139" s="132" t="s">
        <v>574</v>
      </c>
    </row>
    <row r="140" spans="2:65" s="12" customFormat="1">
      <c r="B140" s="134"/>
      <c r="C140" s="193"/>
      <c r="D140" s="194" t="s">
        <v>156</v>
      </c>
      <c r="E140" s="195" t="s">
        <v>1</v>
      </c>
      <c r="F140" s="196" t="s">
        <v>551</v>
      </c>
      <c r="G140" s="193"/>
      <c r="H140" s="197">
        <v>1</v>
      </c>
      <c r="I140" s="193"/>
      <c r="J140" s="193"/>
      <c r="K140" s="193"/>
      <c r="L140" s="134"/>
      <c r="M140" s="137"/>
      <c r="T140" s="138"/>
      <c r="AT140" s="136" t="s">
        <v>156</v>
      </c>
      <c r="AU140" s="136" t="s">
        <v>108</v>
      </c>
      <c r="AV140" s="12" t="s">
        <v>108</v>
      </c>
      <c r="AW140" s="12" t="s">
        <v>31</v>
      </c>
      <c r="AX140" s="12" t="s">
        <v>85</v>
      </c>
      <c r="AY140" s="136" t="s">
        <v>146</v>
      </c>
    </row>
    <row r="141" spans="2:65" s="1" customFormat="1" ht="16.5" customHeight="1">
      <c r="B141" s="124"/>
      <c r="C141" s="205" t="s">
        <v>210</v>
      </c>
      <c r="D141" s="206" t="s">
        <v>149</v>
      </c>
      <c r="E141" s="207" t="s">
        <v>575</v>
      </c>
      <c r="F141" s="204" t="s">
        <v>576</v>
      </c>
      <c r="G141" s="208" t="s">
        <v>236</v>
      </c>
      <c r="H141" s="209">
        <v>3</v>
      </c>
      <c r="I141" s="155">
        <v>0</v>
      </c>
      <c r="J141" s="203">
        <f>ROUND(I141*H141,2)</f>
        <v>0</v>
      </c>
      <c r="K141" s="204" t="s">
        <v>231</v>
      </c>
      <c r="L141" s="27"/>
      <c r="M141" s="128" t="s">
        <v>1</v>
      </c>
      <c r="N141" s="129" t="s">
        <v>43</v>
      </c>
      <c r="O141" s="130">
        <v>2.9249999999999998</v>
      </c>
      <c r="P141" s="130">
        <f>O141*H141</f>
        <v>8.7749999999999986</v>
      </c>
      <c r="Q141" s="130">
        <v>4.4999999999999999E-4</v>
      </c>
      <c r="R141" s="130">
        <f>Q141*H141</f>
        <v>1.3500000000000001E-3</v>
      </c>
      <c r="S141" s="130">
        <v>0</v>
      </c>
      <c r="T141" s="131">
        <f>S141*H141</f>
        <v>0</v>
      </c>
      <c r="AR141" s="132" t="s">
        <v>207</v>
      </c>
      <c r="AT141" s="132" t="s">
        <v>149</v>
      </c>
      <c r="AU141" s="132" t="s">
        <v>108</v>
      </c>
      <c r="AY141" s="15" t="s">
        <v>146</v>
      </c>
      <c r="BE141" s="133">
        <f>IF(N141="základní",J141,0)</f>
        <v>0</v>
      </c>
      <c r="BF141" s="133">
        <f>IF(N141="snížená",J141,0)</f>
        <v>0</v>
      </c>
      <c r="BG141" s="133">
        <f>IF(N141="zákl. přenesená",J141,0)</f>
        <v>0</v>
      </c>
      <c r="BH141" s="133">
        <f>IF(N141="sníž. přenesená",J141,0)</f>
        <v>0</v>
      </c>
      <c r="BI141" s="133">
        <f>IF(N141="nulová",J141,0)</f>
        <v>0</v>
      </c>
      <c r="BJ141" s="15" t="s">
        <v>108</v>
      </c>
      <c r="BK141" s="133">
        <f>ROUND(I141*H141,2)</f>
        <v>0</v>
      </c>
      <c r="BL141" s="15" t="s">
        <v>207</v>
      </c>
      <c r="BM141" s="132" t="s">
        <v>577</v>
      </c>
    </row>
    <row r="142" spans="2:65" s="12" customFormat="1">
      <c r="B142" s="134"/>
      <c r="C142" s="193"/>
      <c r="D142" s="194" t="s">
        <v>156</v>
      </c>
      <c r="E142" s="195" t="s">
        <v>1</v>
      </c>
      <c r="F142" s="196" t="s">
        <v>558</v>
      </c>
      <c r="G142" s="193"/>
      <c r="H142" s="197">
        <v>3</v>
      </c>
      <c r="I142" s="193"/>
      <c r="J142" s="193"/>
      <c r="K142" s="193"/>
      <c r="L142" s="134"/>
      <c r="M142" s="137"/>
      <c r="T142" s="138"/>
      <c r="AT142" s="136" t="s">
        <v>156</v>
      </c>
      <c r="AU142" s="136" t="s">
        <v>108</v>
      </c>
      <c r="AV142" s="12" t="s">
        <v>108</v>
      </c>
      <c r="AW142" s="12" t="s">
        <v>31</v>
      </c>
      <c r="AX142" s="12" t="s">
        <v>85</v>
      </c>
      <c r="AY142" s="136" t="s">
        <v>146</v>
      </c>
    </row>
    <row r="143" spans="2:65" s="1" customFormat="1" ht="16.5" customHeight="1">
      <c r="B143" s="124"/>
      <c r="C143" s="222" t="s">
        <v>8</v>
      </c>
      <c r="D143" s="223" t="s">
        <v>371</v>
      </c>
      <c r="E143" s="224" t="s">
        <v>578</v>
      </c>
      <c r="F143" s="221" t="s">
        <v>579</v>
      </c>
      <c r="G143" s="225" t="s">
        <v>580</v>
      </c>
      <c r="H143" s="226">
        <v>3</v>
      </c>
      <c r="I143" s="155">
        <v>0</v>
      </c>
      <c r="J143" s="220">
        <f>ROUND(I143*H143,2)</f>
        <v>0</v>
      </c>
      <c r="K143" s="221" t="s">
        <v>231</v>
      </c>
      <c r="L143" s="146"/>
      <c r="M143" s="147" t="s">
        <v>1</v>
      </c>
      <c r="N143" s="148" t="s">
        <v>43</v>
      </c>
      <c r="O143" s="130">
        <v>0</v>
      </c>
      <c r="P143" s="130">
        <f>O143*H143</f>
        <v>0</v>
      </c>
      <c r="Q143" s="130">
        <v>1.6000000000000001E-3</v>
      </c>
      <c r="R143" s="130">
        <f>Q143*H143</f>
        <v>4.8000000000000004E-3</v>
      </c>
      <c r="S143" s="130">
        <v>0</v>
      </c>
      <c r="T143" s="131">
        <f>S143*H143</f>
        <v>0</v>
      </c>
      <c r="AR143" s="132" t="s">
        <v>374</v>
      </c>
      <c r="AT143" s="132" t="s">
        <v>371</v>
      </c>
      <c r="AU143" s="132" t="s">
        <v>108</v>
      </c>
      <c r="AY143" s="15" t="s">
        <v>146</v>
      </c>
      <c r="BE143" s="133">
        <f>IF(N143="základní",J143,0)</f>
        <v>0</v>
      </c>
      <c r="BF143" s="133">
        <f>IF(N143="snížená",J143,0)</f>
        <v>0</v>
      </c>
      <c r="BG143" s="133">
        <f>IF(N143="zákl. přenesená",J143,0)</f>
        <v>0</v>
      </c>
      <c r="BH143" s="133">
        <f>IF(N143="sníž. přenesená",J143,0)</f>
        <v>0</v>
      </c>
      <c r="BI143" s="133">
        <f>IF(N143="nulová",J143,0)</f>
        <v>0</v>
      </c>
      <c r="BJ143" s="15" t="s">
        <v>108</v>
      </c>
      <c r="BK143" s="133">
        <f>ROUND(I143*H143,2)</f>
        <v>0</v>
      </c>
      <c r="BL143" s="15" t="s">
        <v>207</v>
      </c>
      <c r="BM143" s="132" t="s">
        <v>581</v>
      </c>
    </row>
    <row r="144" spans="2:65" s="12" customFormat="1">
      <c r="B144" s="134"/>
      <c r="C144" s="193"/>
      <c r="D144" s="194" t="s">
        <v>156</v>
      </c>
      <c r="E144" s="195" t="s">
        <v>1</v>
      </c>
      <c r="F144" s="196" t="s">
        <v>558</v>
      </c>
      <c r="G144" s="193"/>
      <c r="H144" s="197">
        <v>3</v>
      </c>
      <c r="I144" s="193"/>
      <c r="J144" s="193"/>
      <c r="K144" s="193"/>
      <c r="L144" s="134"/>
      <c r="M144" s="137"/>
      <c r="T144" s="138"/>
      <c r="AT144" s="136" t="s">
        <v>156</v>
      </c>
      <c r="AU144" s="136" t="s">
        <v>108</v>
      </c>
      <c r="AV144" s="12" t="s">
        <v>108</v>
      </c>
      <c r="AW144" s="12" t="s">
        <v>31</v>
      </c>
      <c r="AX144" s="12" t="s">
        <v>85</v>
      </c>
      <c r="AY144" s="136" t="s">
        <v>146</v>
      </c>
    </row>
    <row r="145" spans="2:65" s="1" customFormat="1" ht="24.2" customHeight="1">
      <c r="B145" s="124"/>
      <c r="C145" s="222" t="s">
        <v>93</v>
      </c>
      <c r="D145" s="223" t="s">
        <v>371</v>
      </c>
      <c r="E145" s="224" t="s">
        <v>582</v>
      </c>
      <c r="F145" s="221" t="s">
        <v>583</v>
      </c>
      <c r="G145" s="225" t="s">
        <v>236</v>
      </c>
      <c r="H145" s="226">
        <v>3</v>
      </c>
      <c r="I145" s="155">
        <v>0</v>
      </c>
      <c r="J145" s="220">
        <f>ROUND(I145*H145,2)</f>
        <v>0</v>
      </c>
      <c r="K145" s="221" t="s">
        <v>231</v>
      </c>
      <c r="L145" s="146"/>
      <c r="M145" s="147" t="s">
        <v>1</v>
      </c>
      <c r="N145" s="148" t="s">
        <v>43</v>
      </c>
      <c r="O145" s="130">
        <v>0</v>
      </c>
      <c r="P145" s="130">
        <f>O145*H145</f>
        <v>0</v>
      </c>
      <c r="Q145" s="130">
        <v>1.6E-2</v>
      </c>
      <c r="R145" s="130">
        <f>Q145*H145</f>
        <v>4.8000000000000001E-2</v>
      </c>
      <c r="S145" s="130">
        <v>0</v>
      </c>
      <c r="T145" s="131">
        <f>S145*H145</f>
        <v>0</v>
      </c>
      <c r="AR145" s="132" t="s">
        <v>374</v>
      </c>
      <c r="AT145" s="132" t="s">
        <v>371</v>
      </c>
      <c r="AU145" s="132" t="s">
        <v>108</v>
      </c>
      <c r="AY145" s="15" t="s">
        <v>146</v>
      </c>
      <c r="BE145" s="133">
        <f>IF(N145="základní",J145,0)</f>
        <v>0</v>
      </c>
      <c r="BF145" s="133">
        <f>IF(N145="snížená",J145,0)</f>
        <v>0</v>
      </c>
      <c r="BG145" s="133">
        <f>IF(N145="zákl. přenesená",J145,0)</f>
        <v>0</v>
      </c>
      <c r="BH145" s="133">
        <f>IF(N145="sníž. přenesená",J145,0)</f>
        <v>0</v>
      </c>
      <c r="BI145" s="133">
        <f>IF(N145="nulová",J145,0)</f>
        <v>0</v>
      </c>
      <c r="BJ145" s="15" t="s">
        <v>108</v>
      </c>
      <c r="BK145" s="133">
        <f>ROUND(I145*H145,2)</f>
        <v>0</v>
      </c>
      <c r="BL145" s="15" t="s">
        <v>207</v>
      </c>
      <c r="BM145" s="132" t="s">
        <v>584</v>
      </c>
    </row>
    <row r="146" spans="2:65" s="12" customFormat="1">
      <c r="B146" s="134"/>
      <c r="C146" s="193"/>
      <c r="D146" s="194" t="s">
        <v>156</v>
      </c>
      <c r="E146" s="195" t="s">
        <v>1</v>
      </c>
      <c r="F146" s="196" t="s">
        <v>558</v>
      </c>
      <c r="G146" s="193"/>
      <c r="H146" s="197">
        <v>3</v>
      </c>
      <c r="I146" s="193"/>
      <c r="J146" s="193"/>
      <c r="K146" s="193"/>
      <c r="L146" s="134"/>
      <c r="M146" s="137"/>
      <c r="T146" s="138"/>
      <c r="AT146" s="136" t="s">
        <v>156</v>
      </c>
      <c r="AU146" s="136" t="s">
        <v>108</v>
      </c>
      <c r="AV146" s="12" t="s">
        <v>108</v>
      </c>
      <c r="AW146" s="12" t="s">
        <v>31</v>
      </c>
      <c r="AX146" s="12" t="s">
        <v>85</v>
      </c>
      <c r="AY146" s="136" t="s">
        <v>146</v>
      </c>
    </row>
    <row r="147" spans="2:65" s="1" customFormat="1" ht="16.5" customHeight="1">
      <c r="B147" s="124"/>
      <c r="C147" s="205" t="s">
        <v>223</v>
      </c>
      <c r="D147" s="206" t="s">
        <v>149</v>
      </c>
      <c r="E147" s="207" t="s">
        <v>585</v>
      </c>
      <c r="F147" s="204" t="s">
        <v>586</v>
      </c>
      <c r="G147" s="208" t="s">
        <v>236</v>
      </c>
      <c r="H147" s="209">
        <v>1</v>
      </c>
      <c r="I147" s="155">
        <v>0</v>
      </c>
      <c r="J147" s="203">
        <f>ROUND(I147*H147,2)</f>
        <v>0</v>
      </c>
      <c r="K147" s="204" t="s">
        <v>153</v>
      </c>
      <c r="L147" s="27"/>
      <c r="M147" s="128" t="s">
        <v>1</v>
      </c>
      <c r="N147" s="129" t="s">
        <v>43</v>
      </c>
      <c r="O147" s="130">
        <v>3.794</v>
      </c>
      <c r="P147" s="130">
        <f>O147*H147</f>
        <v>3.794</v>
      </c>
      <c r="Q147" s="130">
        <v>4.0000000000000002E-4</v>
      </c>
      <c r="R147" s="130">
        <f>Q147*H147</f>
        <v>4.0000000000000002E-4</v>
      </c>
      <c r="S147" s="130">
        <v>0</v>
      </c>
      <c r="T147" s="131">
        <f>S147*H147</f>
        <v>0</v>
      </c>
      <c r="AR147" s="132" t="s">
        <v>207</v>
      </c>
      <c r="AT147" s="132" t="s">
        <v>149</v>
      </c>
      <c r="AU147" s="132" t="s">
        <v>108</v>
      </c>
      <c r="AY147" s="15" t="s">
        <v>146</v>
      </c>
      <c r="BE147" s="133">
        <f>IF(N147="základní",J147,0)</f>
        <v>0</v>
      </c>
      <c r="BF147" s="133">
        <f>IF(N147="snížená",J147,0)</f>
        <v>0</v>
      </c>
      <c r="BG147" s="133">
        <f>IF(N147="zákl. přenesená",J147,0)</f>
        <v>0</v>
      </c>
      <c r="BH147" s="133">
        <f>IF(N147="sníž. přenesená",J147,0)</f>
        <v>0</v>
      </c>
      <c r="BI147" s="133">
        <f>IF(N147="nulová",J147,0)</f>
        <v>0</v>
      </c>
      <c r="BJ147" s="15" t="s">
        <v>108</v>
      </c>
      <c r="BK147" s="133">
        <f>ROUND(I147*H147,2)</f>
        <v>0</v>
      </c>
      <c r="BL147" s="15" t="s">
        <v>207</v>
      </c>
      <c r="BM147" s="132" t="s">
        <v>587</v>
      </c>
    </row>
    <row r="148" spans="2:65" s="12" customFormat="1">
      <c r="B148" s="134"/>
      <c r="C148" s="193"/>
      <c r="D148" s="194" t="s">
        <v>156</v>
      </c>
      <c r="E148" s="195" t="s">
        <v>1</v>
      </c>
      <c r="F148" s="196" t="s">
        <v>588</v>
      </c>
      <c r="G148" s="193"/>
      <c r="H148" s="197">
        <v>1</v>
      </c>
      <c r="I148" s="193"/>
      <c r="J148" s="193"/>
      <c r="K148" s="193"/>
      <c r="L148" s="134"/>
      <c r="M148" s="137"/>
      <c r="T148" s="138"/>
      <c r="AT148" s="136" t="s">
        <v>156</v>
      </c>
      <c r="AU148" s="136" t="s">
        <v>108</v>
      </c>
      <c r="AV148" s="12" t="s">
        <v>108</v>
      </c>
      <c r="AW148" s="12" t="s">
        <v>31</v>
      </c>
      <c r="AX148" s="12" t="s">
        <v>85</v>
      </c>
      <c r="AY148" s="136" t="s">
        <v>146</v>
      </c>
    </row>
    <row r="149" spans="2:65" s="1" customFormat="1" ht="24.2" customHeight="1">
      <c r="B149" s="124"/>
      <c r="C149" s="222" t="s">
        <v>228</v>
      </c>
      <c r="D149" s="223" t="s">
        <v>371</v>
      </c>
      <c r="E149" s="224" t="s">
        <v>589</v>
      </c>
      <c r="F149" s="221" t="s">
        <v>590</v>
      </c>
      <c r="G149" s="225" t="s">
        <v>236</v>
      </c>
      <c r="H149" s="226">
        <v>1</v>
      </c>
      <c r="I149" s="155">
        <v>0</v>
      </c>
      <c r="J149" s="220">
        <f>ROUND(I149*H149,2)</f>
        <v>0</v>
      </c>
      <c r="K149" s="221" t="s">
        <v>153</v>
      </c>
      <c r="L149" s="146"/>
      <c r="M149" s="147" t="s">
        <v>1</v>
      </c>
      <c r="N149" s="148" t="s">
        <v>43</v>
      </c>
      <c r="O149" s="130">
        <v>0</v>
      </c>
      <c r="P149" s="130">
        <f>O149*H149</f>
        <v>0</v>
      </c>
      <c r="Q149" s="130">
        <v>1.6E-2</v>
      </c>
      <c r="R149" s="130">
        <f>Q149*H149</f>
        <v>1.6E-2</v>
      </c>
      <c r="S149" s="130">
        <v>0</v>
      </c>
      <c r="T149" s="131">
        <f>S149*H149</f>
        <v>0</v>
      </c>
      <c r="AR149" s="132" t="s">
        <v>374</v>
      </c>
      <c r="AT149" s="132" t="s">
        <v>371</v>
      </c>
      <c r="AU149" s="132" t="s">
        <v>108</v>
      </c>
      <c r="AY149" s="15" t="s">
        <v>146</v>
      </c>
      <c r="BE149" s="133">
        <f>IF(N149="základní",J149,0)</f>
        <v>0</v>
      </c>
      <c r="BF149" s="133">
        <f>IF(N149="snížená",J149,0)</f>
        <v>0</v>
      </c>
      <c r="BG149" s="133">
        <f>IF(N149="zákl. přenesená",J149,0)</f>
        <v>0</v>
      </c>
      <c r="BH149" s="133">
        <f>IF(N149="sníž. přenesená",J149,0)</f>
        <v>0</v>
      </c>
      <c r="BI149" s="133">
        <f>IF(N149="nulová",J149,0)</f>
        <v>0</v>
      </c>
      <c r="BJ149" s="15" t="s">
        <v>108</v>
      </c>
      <c r="BK149" s="133">
        <f>ROUND(I149*H149,2)</f>
        <v>0</v>
      </c>
      <c r="BL149" s="15" t="s">
        <v>207</v>
      </c>
      <c r="BM149" s="132" t="s">
        <v>591</v>
      </c>
    </row>
    <row r="150" spans="2:65" s="12" customFormat="1">
      <c r="B150" s="134"/>
      <c r="C150" s="193"/>
      <c r="D150" s="194" t="s">
        <v>156</v>
      </c>
      <c r="E150" s="195" t="s">
        <v>1</v>
      </c>
      <c r="F150" s="196" t="s">
        <v>588</v>
      </c>
      <c r="G150" s="193"/>
      <c r="H150" s="197">
        <v>1</v>
      </c>
      <c r="I150" s="193"/>
      <c r="J150" s="193"/>
      <c r="K150" s="193"/>
      <c r="L150" s="134"/>
      <c r="M150" s="137"/>
      <c r="T150" s="138"/>
      <c r="AT150" s="136" t="s">
        <v>156</v>
      </c>
      <c r="AU150" s="136" t="s">
        <v>108</v>
      </c>
      <c r="AV150" s="12" t="s">
        <v>108</v>
      </c>
      <c r="AW150" s="12" t="s">
        <v>31</v>
      </c>
      <c r="AX150" s="12" t="s">
        <v>85</v>
      </c>
      <c r="AY150" s="136" t="s">
        <v>146</v>
      </c>
    </row>
    <row r="151" spans="2:65" s="1" customFormat="1" ht="16.5" customHeight="1">
      <c r="B151" s="124"/>
      <c r="C151" s="205" t="s">
        <v>207</v>
      </c>
      <c r="D151" s="206" t="s">
        <v>149</v>
      </c>
      <c r="E151" s="207" t="s">
        <v>592</v>
      </c>
      <c r="F151" s="204" t="s">
        <v>593</v>
      </c>
      <c r="G151" s="208" t="s">
        <v>278</v>
      </c>
      <c r="H151" s="209">
        <v>9.6</v>
      </c>
      <c r="I151" s="155">
        <v>0</v>
      </c>
      <c r="J151" s="203">
        <f>ROUND(I151*H151,2)</f>
        <v>0</v>
      </c>
      <c r="K151" s="204" t="s">
        <v>153</v>
      </c>
      <c r="L151" s="27"/>
      <c r="M151" s="128" t="s">
        <v>1</v>
      </c>
      <c r="N151" s="129" t="s">
        <v>43</v>
      </c>
      <c r="O151" s="130">
        <v>0.52100000000000002</v>
      </c>
      <c r="P151" s="130">
        <f>O151*H151</f>
        <v>5.0015999999999998</v>
      </c>
      <c r="Q151" s="130">
        <v>0</v>
      </c>
      <c r="R151" s="130">
        <f>Q151*H151</f>
        <v>0</v>
      </c>
      <c r="S151" s="130">
        <v>0</v>
      </c>
      <c r="T151" s="131">
        <f>S151*H151</f>
        <v>0</v>
      </c>
      <c r="AR151" s="132" t="s">
        <v>207</v>
      </c>
      <c r="AT151" s="132" t="s">
        <v>149</v>
      </c>
      <c r="AU151" s="132" t="s">
        <v>108</v>
      </c>
      <c r="AY151" s="15" t="s">
        <v>146</v>
      </c>
      <c r="BE151" s="133">
        <f>IF(N151="základní",J151,0)</f>
        <v>0</v>
      </c>
      <c r="BF151" s="133">
        <f>IF(N151="snížená",J151,0)</f>
        <v>0</v>
      </c>
      <c r="BG151" s="133">
        <f>IF(N151="zákl. přenesená",J151,0)</f>
        <v>0</v>
      </c>
      <c r="BH151" s="133">
        <f>IF(N151="sníž. přenesená",J151,0)</f>
        <v>0</v>
      </c>
      <c r="BI151" s="133">
        <f>IF(N151="nulová",J151,0)</f>
        <v>0</v>
      </c>
      <c r="BJ151" s="15" t="s">
        <v>108</v>
      </c>
      <c r="BK151" s="133">
        <f>ROUND(I151*H151,2)</f>
        <v>0</v>
      </c>
      <c r="BL151" s="15" t="s">
        <v>207</v>
      </c>
      <c r="BM151" s="132" t="s">
        <v>594</v>
      </c>
    </row>
    <row r="152" spans="2:65" s="12" customFormat="1">
      <c r="B152" s="134"/>
      <c r="C152" s="193"/>
      <c r="D152" s="194" t="s">
        <v>156</v>
      </c>
      <c r="E152" s="195" t="s">
        <v>1</v>
      </c>
      <c r="F152" s="196" t="s">
        <v>595</v>
      </c>
      <c r="G152" s="193"/>
      <c r="H152" s="197">
        <v>9.6</v>
      </c>
      <c r="I152" s="193"/>
      <c r="J152" s="193"/>
      <c r="K152" s="193"/>
      <c r="L152" s="134"/>
      <c r="M152" s="137"/>
      <c r="T152" s="138"/>
      <c r="AT152" s="136" t="s">
        <v>156</v>
      </c>
      <c r="AU152" s="136" t="s">
        <v>108</v>
      </c>
      <c r="AV152" s="12" t="s">
        <v>108</v>
      </c>
      <c r="AW152" s="12" t="s">
        <v>31</v>
      </c>
      <c r="AX152" s="12" t="s">
        <v>85</v>
      </c>
      <c r="AY152" s="136" t="s">
        <v>146</v>
      </c>
    </row>
    <row r="153" spans="2:65" s="1" customFormat="1" ht="16.5" customHeight="1">
      <c r="B153" s="124"/>
      <c r="C153" s="222" t="s">
        <v>96</v>
      </c>
      <c r="D153" s="223" t="s">
        <v>371</v>
      </c>
      <c r="E153" s="224" t="s">
        <v>596</v>
      </c>
      <c r="F153" s="221" t="s">
        <v>597</v>
      </c>
      <c r="G153" s="225" t="s">
        <v>278</v>
      </c>
      <c r="H153" s="226">
        <v>11.52</v>
      </c>
      <c r="I153" s="155">
        <v>0</v>
      </c>
      <c r="J153" s="220">
        <f>ROUND(I153*H153,2)</f>
        <v>0</v>
      </c>
      <c r="K153" s="221" t="s">
        <v>153</v>
      </c>
      <c r="L153" s="146"/>
      <c r="M153" s="147" t="s">
        <v>1</v>
      </c>
      <c r="N153" s="148" t="s">
        <v>43</v>
      </c>
      <c r="O153" s="130">
        <v>0</v>
      </c>
      <c r="P153" s="130">
        <f>O153*H153</f>
        <v>0</v>
      </c>
      <c r="Q153" s="130">
        <v>6.0000000000000001E-3</v>
      </c>
      <c r="R153" s="130">
        <f>Q153*H153</f>
        <v>6.9120000000000001E-2</v>
      </c>
      <c r="S153" s="130">
        <v>0</v>
      </c>
      <c r="T153" s="131">
        <f>S153*H153</f>
        <v>0</v>
      </c>
      <c r="AR153" s="132" t="s">
        <v>374</v>
      </c>
      <c r="AT153" s="132" t="s">
        <v>371</v>
      </c>
      <c r="AU153" s="132" t="s">
        <v>108</v>
      </c>
      <c r="AY153" s="15" t="s">
        <v>146</v>
      </c>
      <c r="BE153" s="133">
        <f>IF(N153="základní",J153,0)</f>
        <v>0</v>
      </c>
      <c r="BF153" s="133">
        <f>IF(N153="snížená",J153,0)</f>
        <v>0</v>
      </c>
      <c r="BG153" s="133">
        <f>IF(N153="zákl. přenesená",J153,0)</f>
        <v>0</v>
      </c>
      <c r="BH153" s="133">
        <f>IF(N153="sníž. přenesená",J153,0)</f>
        <v>0</v>
      </c>
      <c r="BI153" s="133">
        <f>IF(N153="nulová",J153,0)</f>
        <v>0</v>
      </c>
      <c r="BJ153" s="15" t="s">
        <v>108</v>
      </c>
      <c r="BK153" s="133">
        <f>ROUND(I153*H153,2)</f>
        <v>0</v>
      </c>
      <c r="BL153" s="15" t="s">
        <v>207</v>
      </c>
      <c r="BM153" s="132" t="s">
        <v>598</v>
      </c>
    </row>
    <row r="154" spans="2:65" s="12" customFormat="1">
      <c r="B154" s="134"/>
      <c r="C154" s="193"/>
      <c r="D154" s="194" t="s">
        <v>156</v>
      </c>
      <c r="E154" s="195" t="s">
        <v>1</v>
      </c>
      <c r="F154" s="196" t="s">
        <v>599</v>
      </c>
      <c r="G154" s="193"/>
      <c r="H154" s="197">
        <v>11.52</v>
      </c>
      <c r="I154" s="193"/>
      <c r="J154" s="193"/>
      <c r="K154" s="193"/>
      <c r="L154" s="134"/>
      <c r="M154" s="137"/>
      <c r="T154" s="138"/>
      <c r="AT154" s="136" t="s">
        <v>156</v>
      </c>
      <c r="AU154" s="136" t="s">
        <v>108</v>
      </c>
      <c r="AV154" s="12" t="s">
        <v>108</v>
      </c>
      <c r="AW154" s="12" t="s">
        <v>31</v>
      </c>
      <c r="AX154" s="12" t="s">
        <v>85</v>
      </c>
      <c r="AY154" s="136" t="s">
        <v>146</v>
      </c>
    </row>
    <row r="155" spans="2:65" s="1" customFormat="1" ht="16.5" customHeight="1">
      <c r="B155" s="124"/>
      <c r="C155" s="205" t="s">
        <v>242</v>
      </c>
      <c r="D155" s="206" t="s">
        <v>149</v>
      </c>
      <c r="E155" s="207" t="s">
        <v>600</v>
      </c>
      <c r="F155" s="204" t="s">
        <v>601</v>
      </c>
      <c r="G155" s="208" t="s">
        <v>185</v>
      </c>
      <c r="H155" s="209">
        <v>0.9</v>
      </c>
      <c r="I155" s="155">
        <v>0</v>
      </c>
      <c r="J155" s="203">
        <f>ROUND(I155*H155,2)</f>
        <v>0</v>
      </c>
      <c r="K155" s="204" t="s">
        <v>153</v>
      </c>
      <c r="L155" s="27"/>
      <c r="M155" s="128" t="s">
        <v>1</v>
      </c>
      <c r="N155" s="129" t="s">
        <v>43</v>
      </c>
      <c r="O155" s="130">
        <v>6.2140000000000004</v>
      </c>
      <c r="P155" s="130">
        <f>O155*H155</f>
        <v>5.5926000000000009</v>
      </c>
      <c r="Q155" s="130">
        <v>0</v>
      </c>
      <c r="R155" s="130">
        <f>Q155*H155</f>
        <v>0</v>
      </c>
      <c r="S155" s="130">
        <v>0</v>
      </c>
      <c r="T155" s="131">
        <f>S155*H155</f>
        <v>0</v>
      </c>
      <c r="AR155" s="132" t="s">
        <v>207</v>
      </c>
      <c r="AT155" s="132" t="s">
        <v>149</v>
      </c>
      <c r="AU155" s="132" t="s">
        <v>108</v>
      </c>
      <c r="AY155" s="15" t="s">
        <v>146</v>
      </c>
      <c r="BE155" s="133">
        <f>IF(N155="základní",J155,0)</f>
        <v>0</v>
      </c>
      <c r="BF155" s="133">
        <f>IF(N155="snížená",J155,0)</f>
        <v>0</v>
      </c>
      <c r="BG155" s="133">
        <f>IF(N155="zákl. přenesená",J155,0)</f>
        <v>0</v>
      </c>
      <c r="BH155" s="133">
        <f>IF(N155="sníž. přenesená",J155,0)</f>
        <v>0</v>
      </c>
      <c r="BI155" s="133">
        <f>IF(N155="nulová",J155,0)</f>
        <v>0</v>
      </c>
      <c r="BJ155" s="15" t="s">
        <v>108</v>
      </c>
      <c r="BK155" s="133">
        <f>ROUND(I155*H155,2)</f>
        <v>0</v>
      </c>
      <c r="BL155" s="15" t="s">
        <v>207</v>
      </c>
      <c r="BM155" s="132" t="s">
        <v>602</v>
      </c>
    </row>
    <row r="156" spans="2:65" s="12" customFormat="1">
      <c r="B156" s="134"/>
      <c r="C156" s="193"/>
      <c r="D156" s="194" t="s">
        <v>156</v>
      </c>
      <c r="E156" s="195" t="s">
        <v>1</v>
      </c>
      <c r="F156" s="196" t="s">
        <v>603</v>
      </c>
      <c r="G156" s="193"/>
      <c r="H156" s="197">
        <v>0.9</v>
      </c>
      <c r="I156" s="193"/>
      <c r="J156" s="193"/>
      <c r="K156" s="193"/>
      <c r="L156" s="134"/>
      <c r="M156" s="149"/>
      <c r="N156" s="150"/>
      <c r="O156" s="150"/>
      <c r="P156" s="150"/>
      <c r="Q156" s="150"/>
      <c r="R156" s="150"/>
      <c r="S156" s="150"/>
      <c r="T156" s="151"/>
      <c r="AT156" s="136" t="s">
        <v>156</v>
      </c>
      <c r="AU156" s="136" t="s">
        <v>108</v>
      </c>
      <c r="AV156" s="12" t="s">
        <v>108</v>
      </c>
      <c r="AW156" s="12" t="s">
        <v>31</v>
      </c>
      <c r="AX156" s="12" t="s">
        <v>85</v>
      </c>
      <c r="AY156" s="136" t="s">
        <v>146</v>
      </c>
    </row>
    <row r="157" spans="2:65" s="1" customFormat="1" ht="6.95" customHeight="1">
      <c r="B157" s="39"/>
      <c r="C157" s="202"/>
      <c r="D157" s="202"/>
      <c r="E157" s="202"/>
      <c r="F157" s="202"/>
      <c r="G157" s="202"/>
      <c r="H157" s="202"/>
      <c r="I157" s="202"/>
      <c r="J157" s="202"/>
      <c r="K157" s="202"/>
      <c r="L157" s="27"/>
    </row>
  </sheetData>
  <sheetProtection sheet="1" objects="1" scenarios="1" selectLockedCells="1"/>
  <autoFilter ref="C117:K156" xr:uid="{00000000-0009-0000-0000-000003000000}"/>
  <mergeCells count="9">
    <mergeCell ref="E87:H87"/>
    <mergeCell ref="E108:H108"/>
    <mergeCell ref="E110:H110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2:BM173"/>
  <sheetViews>
    <sheetView showGridLines="0" topLeftCell="A158" workbookViewId="0">
      <selection activeCell="I169" sqref="I169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56" t="s">
        <v>5</v>
      </c>
      <c r="M2" s="157"/>
      <c r="N2" s="157"/>
      <c r="O2" s="157"/>
      <c r="P2" s="157"/>
      <c r="Q2" s="157"/>
      <c r="R2" s="157"/>
      <c r="S2" s="157"/>
      <c r="T2" s="157"/>
      <c r="U2" s="157"/>
      <c r="V2" s="157"/>
      <c r="AT2" s="15" t="s">
        <v>95</v>
      </c>
    </row>
    <row r="3" spans="2:46" ht="6.95" hidden="1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85</v>
      </c>
    </row>
    <row r="4" spans="2:46" ht="24.95" hidden="1" customHeight="1">
      <c r="B4" s="18"/>
      <c r="D4" s="19" t="s">
        <v>111</v>
      </c>
      <c r="L4" s="18"/>
      <c r="M4" s="83" t="s">
        <v>10</v>
      </c>
      <c r="AT4" s="15" t="s">
        <v>3</v>
      </c>
    </row>
    <row r="5" spans="2:46" ht="6.95" hidden="1" customHeight="1">
      <c r="B5" s="18"/>
      <c r="L5" s="18"/>
    </row>
    <row r="6" spans="2:46" ht="12" hidden="1" customHeight="1">
      <c r="B6" s="18"/>
      <c r="D6" s="24" t="s">
        <v>13</v>
      </c>
      <c r="L6" s="18"/>
    </row>
    <row r="7" spans="2:46" ht="16.5" hidden="1" customHeight="1">
      <c r="B7" s="18"/>
      <c r="E7" s="191" t="str">
        <f>'Rekapitulace zakázky'!K6</f>
        <v>CERMNA-224-BYT-9</v>
      </c>
      <c r="F7" s="192"/>
      <c r="G7" s="192"/>
      <c r="H7" s="192"/>
      <c r="L7" s="18"/>
    </row>
    <row r="8" spans="2:46" s="1" customFormat="1" ht="12" hidden="1" customHeight="1">
      <c r="B8" s="27"/>
      <c r="D8" s="24" t="s">
        <v>112</v>
      </c>
      <c r="L8" s="27"/>
    </row>
    <row r="9" spans="2:46" s="1" customFormat="1" ht="16.5" hidden="1" customHeight="1">
      <c r="B9" s="27"/>
      <c r="E9" s="181" t="s">
        <v>604</v>
      </c>
      <c r="F9" s="190"/>
      <c r="G9" s="190"/>
      <c r="H9" s="190"/>
      <c r="L9" s="27"/>
    </row>
    <row r="10" spans="2:46" s="1" customFormat="1" hidden="1">
      <c r="B10" s="27"/>
      <c r="L10" s="27"/>
    </row>
    <row r="11" spans="2:46" s="1" customFormat="1" ht="12" hidden="1" customHeight="1">
      <c r="B11" s="27"/>
      <c r="D11" s="24" t="s">
        <v>15</v>
      </c>
      <c r="F11" s="22" t="s">
        <v>16</v>
      </c>
      <c r="I11" s="24" t="s">
        <v>17</v>
      </c>
      <c r="J11" s="22" t="s">
        <v>1</v>
      </c>
      <c r="L11" s="27"/>
    </row>
    <row r="12" spans="2:46" s="1" customFormat="1" ht="12" hidden="1" customHeight="1">
      <c r="B12" s="27"/>
      <c r="D12" s="24" t="s">
        <v>18</v>
      </c>
      <c r="F12" s="22" t="s">
        <v>19</v>
      </c>
      <c r="I12" s="24" t="s">
        <v>20</v>
      </c>
      <c r="J12" s="47">
        <f>'Rekapitulace zakázky'!AN8</f>
        <v>45673</v>
      </c>
      <c r="L12" s="27"/>
    </row>
    <row r="13" spans="2:46" s="1" customFormat="1" ht="10.9" hidden="1" customHeight="1">
      <c r="B13" s="27"/>
      <c r="L13" s="27"/>
    </row>
    <row r="14" spans="2:46" s="1" customFormat="1" ht="12" hidden="1" customHeight="1">
      <c r="B14" s="27"/>
      <c r="D14" s="24" t="s">
        <v>21</v>
      </c>
      <c r="I14" s="24" t="s">
        <v>22</v>
      </c>
      <c r="J14" s="22" t="s">
        <v>23</v>
      </c>
      <c r="L14" s="27"/>
    </row>
    <row r="15" spans="2:46" s="1" customFormat="1" ht="18" hidden="1" customHeight="1">
      <c r="B15" s="27"/>
      <c r="E15" s="22" t="s">
        <v>24</v>
      </c>
      <c r="I15" s="24" t="s">
        <v>25</v>
      </c>
      <c r="J15" s="22" t="s">
        <v>1</v>
      </c>
      <c r="L15" s="27"/>
    </row>
    <row r="16" spans="2:46" s="1" customFormat="1" ht="6.95" hidden="1" customHeight="1">
      <c r="B16" s="27"/>
      <c r="L16" s="27"/>
    </row>
    <row r="17" spans="2:12" s="1" customFormat="1" ht="12" hidden="1" customHeight="1">
      <c r="B17" s="27"/>
      <c r="D17" s="24" t="s">
        <v>26</v>
      </c>
      <c r="I17" s="24" t="s">
        <v>22</v>
      </c>
      <c r="J17" s="22" t="str">
        <f>'Rekapitulace zakázky'!AN13</f>
        <v/>
      </c>
      <c r="L17" s="27"/>
    </row>
    <row r="18" spans="2:12" s="1" customFormat="1" ht="18" hidden="1" customHeight="1">
      <c r="B18" s="27"/>
      <c r="E18" s="165" t="str">
        <f>'Rekapitulace zakázky'!E14</f>
        <v xml:space="preserve"> </v>
      </c>
      <c r="F18" s="165"/>
      <c r="G18" s="165"/>
      <c r="H18" s="165"/>
      <c r="I18" s="24" t="s">
        <v>25</v>
      </c>
      <c r="J18" s="22" t="str">
        <f>'Rekapitulace zakázky'!AN14</f>
        <v/>
      </c>
      <c r="L18" s="27"/>
    </row>
    <row r="19" spans="2:12" s="1" customFormat="1" ht="6.95" hidden="1" customHeight="1">
      <c r="B19" s="27"/>
      <c r="L19" s="27"/>
    </row>
    <row r="20" spans="2:12" s="1" customFormat="1" ht="12" hidden="1" customHeight="1">
      <c r="B20" s="27"/>
      <c r="D20" s="24" t="s">
        <v>28</v>
      </c>
      <c r="I20" s="24" t="s">
        <v>22</v>
      </c>
      <c r="J20" s="22" t="s">
        <v>29</v>
      </c>
      <c r="L20" s="27"/>
    </row>
    <row r="21" spans="2:12" s="1" customFormat="1" ht="18" hidden="1" customHeight="1">
      <c r="B21" s="27"/>
      <c r="E21" s="22" t="s">
        <v>30</v>
      </c>
      <c r="I21" s="24" t="s">
        <v>25</v>
      </c>
      <c r="J21" s="22" t="s">
        <v>1</v>
      </c>
      <c r="L21" s="27"/>
    </row>
    <row r="22" spans="2:12" s="1" customFormat="1" ht="6.95" hidden="1" customHeight="1">
      <c r="B22" s="27"/>
      <c r="L22" s="27"/>
    </row>
    <row r="23" spans="2:12" s="1" customFormat="1" ht="12" hidden="1" customHeight="1">
      <c r="B23" s="27"/>
      <c r="D23" s="24" t="s">
        <v>32</v>
      </c>
      <c r="I23" s="24" t="s">
        <v>22</v>
      </c>
      <c r="J23" s="22" t="s">
        <v>33</v>
      </c>
      <c r="L23" s="27"/>
    </row>
    <row r="24" spans="2:12" s="1" customFormat="1" ht="18" hidden="1" customHeight="1">
      <c r="B24" s="27"/>
      <c r="E24" s="22" t="s">
        <v>34</v>
      </c>
      <c r="I24" s="24" t="s">
        <v>25</v>
      </c>
      <c r="J24" s="22" t="s">
        <v>1</v>
      </c>
      <c r="L24" s="27"/>
    </row>
    <row r="25" spans="2:12" s="1" customFormat="1" ht="6.95" hidden="1" customHeight="1">
      <c r="B25" s="27"/>
      <c r="L25" s="27"/>
    </row>
    <row r="26" spans="2:12" s="1" customFormat="1" ht="12" hidden="1" customHeight="1">
      <c r="B26" s="27"/>
      <c r="D26" s="24" t="s">
        <v>35</v>
      </c>
      <c r="L26" s="27"/>
    </row>
    <row r="27" spans="2:12" s="7" customFormat="1" ht="23.25" hidden="1" customHeight="1">
      <c r="B27" s="84"/>
      <c r="E27" s="167" t="s">
        <v>114</v>
      </c>
      <c r="F27" s="167"/>
      <c r="G27" s="167"/>
      <c r="H27" s="167"/>
      <c r="L27" s="84"/>
    </row>
    <row r="28" spans="2:12" s="1" customFormat="1" ht="6.95" hidden="1" customHeight="1">
      <c r="B28" s="27"/>
      <c r="L28" s="27"/>
    </row>
    <row r="29" spans="2:12" s="1" customFormat="1" ht="6.95" hidden="1" customHeight="1">
      <c r="B29" s="27"/>
      <c r="D29" s="48"/>
      <c r="E29" s="48"/>
      <c r="F29" s="48"/>
      <c r="G29" s="48"/>
      <c r="H29" s="48"/>
      <c r="I29" s="48"/>
      <c r="J29" s="48"/>
      <c r="K29" s="48"/>
      <c r="L29" s="27"/>
    </row>
    <row r="30" spans="2:12" s="1" customFormat="1" ht="25.35" hidden="1" customHeight="1">
      <c r="B30" s="27"/>
      <c r="D30" s="85" t="s">
        <v>37</v>
      </c>
      <c r="J30" s="61">
        <f>ROUND(J123, 2)</f>
        <v>0</v>
      </c>
      <c r="L30" s="27"/>
    </row>
    <row r="31" spans="2:12" s="1" customFormat="1" ht="6.95" hidden="1" customHeight="1">
      <c r="B31" s="27"/>
      <c r="D31" s="48"/>
      <c r="E31" s="48"/>
      <c r="F31" s="48"/>
      <c r="G31" s="48"/>
      <c r="H31" s="48"/>
      <c r="I31" s="48"/>
      <c r="J31" s="48"/>
      <c r="K31" s="48"/>
      <c r="L31" s="27"/>
    </row>
    <row r="32" spans="2:12" s="1" customFormat="1" ht="14.45" hidden="1" customHeight="1">
      <c r="B32" s="27"/>
      <c r="F32" s="30" t="s">
        <v>39</v>
      </c>
      <c r="I32" s="30" t="s">
        <v>38</v>
      </c>
      <c r="J32" s="30" t="s">
        <v>40</v>
      </c>
      <c r="L32" s="27"/>
    </row>
    <row r="33" spans="2:12" s="1" customFormat="1" ht="14.45" hidden="1" customHeight="1">
      <c r="B33" s="27"/>
      <c r="D33" s="50" t="s">
        <v>41</v>
      </c>
      <c r="E33" s="24" t="s">
        <v>42</v>
      </c>
      <c r="F33" s="86">
        <f>ROUND((SUM(BE123:BE172)),  2)</f>
        <v>0</v>
      </c>
      <c r="I33" s="87">
        <v>0.21</v>
      </c>
      <c r="J33" s="86">
        <f>ROUND(((SUM(BE123:BE172))*I33),  2)</f>
        <v>0</v>
      </c>
      <c r="L33" s="27"/>
    </row>
    <row r="34" spans="2:12" s="1" customFormat="1" ht="14.45" hidden="1" customHeight="1">
      <c r="B34" s="27"/>
      <c r="E34" s="24" t="s">
        <v>43</v>
      </c>
      <c r="F34" s="86">
        <f>ROUND((SUM(BF123:BF172)),  2)</f>
        <v>0</v>
      </c>
      <c r="I34" s="87">
        <v>0.12</v>
      </c>
      <c r="J34" s="86">
        <f>ROUND(((SUM(BF123:BF172))*I34),  2)</f>
        <v>0</v>
      </c>
      <c r="L34" s="27"/>
    </row>
    <row r="35" spans="2:12" s="1" customFormat="1" ht="14.45" hidden="1" customHeight="1">
      <c r="B35" s="27"/>
      <c r="E35" s="24" t="s">
        <v>44</v>
      </c>
      <c r="F35" s="86">
        <f>ROUND((SUM(BG123:BG172)),  2)</f>
        <v>0</v>
      </c>
      <c r="I35" s="87">
        <v>0.21</v>
      </c>
      <c r="J35" s="86">
        <f>0</f>
        <v>0</v>
      </c>
      <c r="L35" s="27"/>
    </row>
    <row r="36" spans="2:12" s="1" customFormat="1" ht="14.45" hidden="1" customHeight="1">
      <c r="B36" s="27"/>
      <c r="E36" s="24" t="s">
        <v>45</v>
      </c>
      <c r="F36" s="86">
        <f>ROUND((SUM(BH123:BH172)),  2)</f>
        <v>0</v>
      </c>
      <c r="I36" s="87">
        <v>0.12</v>
      </c>
      <c r="J36" s="86">
        <f>0</f>
        <v>0</v>
      </c>
      <c r="L36" s="27"/>
    </row>
    <row r="37" spans="2:12" s="1" customFormat="1" ht="14.45" hidden="1" customHeight="1">
      <c r="B37" s="27"/>
      <c r="E37" s="24" t="s">
        <v>46</v>
      </c>
      <c r="F37" s="86">
        <f>ROUND((SUM(BI123:BI172)),  2)</f>
        <v>0</v>
      </c>
      <c r="I37" s="87">
        <v>0</v>
      </c>
      <c r="J37" s="86">
        <f>0</f>
        <v>0</v>
      </c>
      <c r="L37" s="27"/>
    </row>
    <row r="38" spans="2:12" s="1" customFormat="1" ht="6.95" hidden="1" customHeight="1">
      <c r="B38" s="27"/>
      <c r="L38" s="27"/>
    </row>
    <row r="39" spans="2:12" s="1" customFormat="1" ht="25.35" hidden="1" customHeight="1">
      <c r="B39" s="27"/>
      <c r="C39" s="88"/>
      <c r="D39" s="89" t="s">
        <v>47</v>
      </c>
      <c r="E39" s="52"/>
      <c r="F39" s="52"/>
      <c r="G39" s="90" t="s">
        <v>48</v>
      </c>
      <c r="H39" s="91" t="s">
        <v>49</v>
      </c>
      <c r="I39" s="52"/>
      <c r="J39" s="92">
        <f>SUM(J30:J37)</f>
        <v>0</v>
      </c>
      <c r="K39" s="93"/>
      <c r="L39" s="27"/>
    </row>
    <row r="40" spans="2:12" s="1" customFormat="1" ht="14.45" hidden="1" customHeight="1">
      <c r="B40" s="27"/>
      <c r="L40" s="27"/>
    </row>
    <row r="41" spans="2:12" ht="14.45" hidden="1" customHeight="1">
      <c r="B41" s="18"/>
      <c r="L41" s="18"/>
    </row>
    <row r="42" spans="2:12" ht="14.45" hidden="1" customHeight="1">
      <c r="B42" s="18"/>
      <c r="L42" s="18"/>
    </row>
    <row r="43" spans="2:12" ht="14.45" hidden="1" customHeight="1">
      <c r="B43" s="18"/>
      <c r="L43" s="18"/>
    </row>
    <row r="44" spans="2:12" ht="14.45" hidden="1" customHeight="1">
      <c r="B44" s="18"/>
      <c r="L44" s="18"/>
    </row>
    <row r="45" spans="2:12" ht="14.45" hidden="1" customHeight="1">
      <c r="B45" s="18"/>
      <c r="L45" s="18"/>
    </row>
    <row r="46" spans="2:12" ht="14.45" hidden="1" customHeight="1">
      <c r="B46" s="18"/>
      <c r="L46" s="18"/>
    </row>
    <row r="47" spans="2:12" ht="14.45" hidden="1" customHeight="1">
      <c r="B47" s="18"/>
      <c r="L47" s="18"/>
    </row>
    <row r="48" spans="2:12" ht="14.45" hidden="1" customHeight="1">
      <c r="B48" s="18"/>
      <c r="L48" s="18"/>
    </row>
    <row r="49" spans="2:12" ht="14.45" hidden="1" customHeight="1">
      <c r="B49" s="18"/>
      <c r="L49" s="18"/>
    </row>
    <row r="50" spans="2:12" s="1" customFormat="1" ht="14.45" hidden="1" customHeight="1">
      <c r="B50" s="27"/>
      <c r="D50" s="36" t="s">
        <v>50</v>
      </c>
      <c r="E50" s="37"/>
      <c r="F50" s="37"/>
      <c r="G50" s="36" t="s">
        <v>51</v>
      </c>
      <c r="H50" s="37"/>
      <c r="I50" s="37"/>
      <c r="J50" s="37"/>
      <c r="K50" s="37"/>
      <c r="L50" s="27"/>
    </row>
    <row r="51" spans="2:12" hidden="1">
      <c r="B51" s="18"/>
      <c r="L51" s="18"/>
    </row>
    <row r="52" spans="2:12" hidden="1">
      <c r="B52" s="18"/>
      <c r="L52" s="18"/>
    </row>
    <row r="53" spans="2:12" hidden="1">
      <c r="B53" s="18"/>
      <c r="L53" s="18"/>
    </row>
    <row r="54" spans="2:12" hidden="1">
      <c r="B54" s="18"/>
      <c r="L54" s="18"/>
    </row>
    <row r="55" spans="2:12" hidden="1">
      <c r="B55" s="18"/>
      <c r="L55" s="18"/>
    </row>
    <row r="56" spans="2:12" hidden="1">
      <c r="B56" s="18"/>
      <c r="L56" s="18"/>
    </row>
    <row r="57" spans="2:12" hidden="1">
      <c r="B57" s="18"/>
      <c r="L57" s="18"/>
    </row>
    <row r="58" spans="2:12" hidden="1">
      <c r="B58" s="18"/>
      <c r="L58" s="18"/>
    </row>
    <row r="59" spans="2:12" hidden="1">
      <c r="B59" s="18"/>
      <c r="L59" s="18"/>
    </row>
    <row r="60" spans="2:12" hidden="1">
      <c r="B60" s="18"/>
      <c r="L60" s="18"/>
    </row>
    <row r="61" spans="2:12" s="1" customFormat="1" ht="12.75" hidden="1">
      <c r="B61" s="27"/>
      <c r="D61" s="38" t="s">
        <v>52</v>
      </c>
      <c r="E61" s="29"/>
      <c r="F61" s="94" t="s">
        <v>53</v>
      </c>
      <c r="G61" s="38" t="s">
        <v>52</v>
      </c>
      <c r="H61" s="29"/>
      <c r="I61" s="29"/>
      <c r="J61" s="95" t="s">
        <v>53</v>
      </c>
      <c r="K61" s="29"/>
      <c r="L61" s="27"/>
    </row>
    <row r="62" spans="2:12" hidden="1">
      <c r="B62" s="18"/>
      <c r="L62" s="18"/>
    </row>
    <row r="63" spans="2:12" hidden="1">
      <c r="B63" s="18"/>
      <c r="L63" s="18"/>
    </row>
    <row r="64" spans="2:12" hidden="1">
      <c r="B64" s="18"/>
      <c r="L64" s="18"/>
    </row>
    <row r="65" spans="2:12" s="1" customFormat="1" ht="12.75" hidden="1">
      <c r="B65" s="27"/>
      <c r="D65" s="36" t="s">
        <v>54</v>
      </c>
      <c r="E65" s="37"/>
      <c r="F65" s="37"/>
      <c r="G65" s="36" t="s">
        <v>55</v>
      </c>
      <c r="H65" s="37"/>
      <c r="I65" s="37"/>
      <c r="J65" s="37"/>
      <c r="K65" s="37"/>
      <c r="L65" s="27"/>
    </row>
    <row r="66" spans="2:12" hidden="1">
      <c r="B66" s="18"/>
      <c r="L66" s="18"/>
    </row>
    <row r="67" spans="2:12" hidden="1">
      <c r="B67" s="18"/>
      <c r="L67" s="18"/>
    </row>
    <row r="68" spans="2:12" hidden="1">
      <c r="B68" s="18"/>
      <c r="L68" s="18"/>
    </row>
    <row r="69" spans="2:12" hidden="1">
      <c r="B69" s="18"/>
      <c r="L69" s="18"/>
    </row>
    <row r="70" spans="2:12" hidden="1">
      <c r="B70" s="18"/>
      <c r="L70" s="18"/>
    </row>
    <row r="71" spans="2:12" hidden="1">
      <c r="B71" s="18"/>
      <c r="L71" s="18"/>
    </row>
    <row r="72" spans="2:12" hidden="1">
      <c r="B72" s="18"/>
      <c r="L72" s="18"/>
    </row>
    <row r="73" spans="2:12" hidden="1">
      <c r="B73" s="18"/>
      <c r="L73" s="18"/>
    </row>
    <row r="74" spans="2:12" hidden="1">
      <c r="B74" s="18"/>
      <c r="L74" s="18"/>
    </row>
    <row r="75" spans="2:12" hidden="1">
      <c r="B75" s="18"/>
      <c r="L75" s="18"/>
    </row>
    <row r="76" spans="2:12" s="1" customFormat="1" ht="12.75" hidden="1">
      <c r="B76" s="27"/>
      <c r="D76" s="38" t="s">
        <v>52</v>
      </c>
      <c r="E76" s="29"/>
      <c r="F76" s="94" t="s">
        <v>53</v>
      </c>
      <c r="G76" s="38" t="s">
        <v>52</v>
      </c>
      <c r="H76" s="29"/>
      <c r="I76" s="29"/>
      <c r="J76" s="95" t="s">
        <v>53</v>
      </c>
      <c r="K76" s="29"/>
      <c r="L76" s="27"/>
    </row>
    <row r="77" spans="2:12" s="1" customFormat="1" ht="14.45" hidden="1" customHeight="1"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27"/>
    </row>
    <row r="78" spans="2:12" hidden="1"/>
    <row r="79" spans="2:12" hidden="1"/>
    <row r="80" spans="2:12" hidden="1"/>
    <row r="81" spans="2:47" s="1" customFormat="1" ht="6.95" customHeight="1"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27"/>
    </row>
    <row r="82" spans="2:47" s="1" customFormat="1" ht="24.95" customHeight="1">
      <c r="B82" s="27"/>
      <c r="C82" s="19" t="s">
        <v>115</v>
      </c>
      <c r="L82" s="27"/>
    </row>
    <row r="83" spans="2:47" s="1" customFormat="1" ht="6.95" customHeight="1">
      <c r="B83" s="27"/>
      <c r="L83" s="27"/>
    </row>
    <row r="84" spans="2:47" s="1" customFormat="1" ht="12" customHeight="1">
      <c r="B84" s="27"/>
      <c r="C84" s="24" t="s">
        <v>13</v>
      </c>
      <c r="L84" s="27"/>
    </row>
    <row r="85" spans="2:47" s="1" customFormat="1" ht="16.5" customHeight="1">
      <c r="B85" s="27"/>
      <c r="E85" s="191" t="str">
        <f>E7</f>
        <v>CERMNA-224-BYT-9</v>
      </c>
      <c r="F85" s="192"/>
      <c r="G85" s="192"/>
      <c r="H85" s="192"/>
      <c r="L85" s="27"/>
    </row>
    <row r="86" spans="2:47" s="1" customFormat="1" ht="12" customHeight="1">
      <c r="B86" s="27"/>
      <c r="C86" s="24" t="s">
        <v>112</v>
      </c>
      <c r="L86" s="27"/>
    </row>
    <row r="87" spans="2:47" s="1" customFormat="1" ht="16.5" customHeight="1">
      <c r="B87" s="27"/>
      <c r="E87" s="181" t="str">
        <f>E9</f>
        <v>13 - ZTI, VZT, ZAŘIZOVÁKY</v>
      </c>
      <c r="F87" s="190"/>
      <c r="G87" s="190"/>
      <c r="H87" s="190"/>
      <c r="L87" s="27"/>
    </row>
    <row r="88" spans="2:47" s="1" customFormat="1" ht="6.95" customHeight="1">
      <c r="B88" s="27"/>
      <c r="L88" s="27"/>
    </row>
    <row r="89" spans="2:47" s="1" customFormat="1" ht="12" customHeight="1">
      <c r="B89" s="27"/>
      <c r="C89" s="24" t="s">
        <v>18</v>
      </c>
      <c r="F89" s="22" t="str">
        <f>F12</f>
        <v>Dolní Čermná 224, okr. Ústí n. Orlicí</v>
      </c>
      <c r="I89" s="24" t="s">
        <v>20</v>
      </c>
      <c r="J89" s="47">
        <f>IF(J12="","",J12)</f>
        <v>45673</v>
      </c>
      <c r="L89" s="27"/>
    </row>
    <row r="90" spans="2:47" s="1" customFormat="1" ht="6.95" customHeight="1">
      <c r="B90" s="27"/>
      <c r="L90" s="27"/>
    </row>
    <row r="91" spans="2:47" s="1" customFormat="1" ht="15.2" customHeight="1">
      <c r="B91" s="27"/>
      <c r="C91" s="24" t="s">
        <v>21</v>
      </c>
      <c r="F91" s="22" t="str">
        <f>E15</f>
        <v>Dětský domov Dolní Čermná</v>
      </c>
      <c r="I91" s="24" t="s">
        <v>28</v>
      </c>
      <c r="J91" s="25" t="str">
        <f>E21</f>
        <v>vs-studio s.r.o.</v>
      </c>
      <c r="L91" s="27"/>
    </row>
    <row r="92" spans="2:47" s="1" customFormat="1" ht="15.2" customHeight="1">
      <c r="B92" s="27"/>
      <c r="C92" s="24" t="s">
        <v>26</v>
      </c>
      <c r="F92" s="22" t="str">
        <f>IF(E18="","",E18)</f>
        <v xml:space="preserve"> </v>
      </c>
      <c r="I92" s="24" t="s">
        <v>32</v>
      </c>
      <c r="J92" s="25" t="str">
        <f>E24</f>
        <v>Jaroslav Klíma</v>
      </c>
      <c r="L92" s="27"/>
    </row>
    <row r="93" spans="2:47" s="1" customFormat="1" ht="10.35" customHeight="1">
      <c r="B93" s="27"/>
      <c r="L93" s="27"/>
    </row>
    <row r="94" spans="2:47" s="1" customFormat="1" ht="29.25" customHeight="1">
      <c r="B94" s="27"/>
      <c r="C94" s="96" t="s">
        <v>116</v>
      </c>
      <c r="D94" s="88"/>
      <c r="E94" s="88"/>
      <c r="F94" s="88"/>
      <c r="G94" s="88"/>
      <c r="H94" s="88"/>
      <c r="I94" s="88"/>
      <c r="J94" s="97" t="s">
        <v>117</v>
      </c>
      <c r="K94" s="88"/>
      <c r="L94" s="27"/>
    </row>
    <row r="95" spans="2:47" s="1" customFormat="1" ht="10.35" customHeight="1">
      <c r="B95" s="27"/>
      <c r="L95" s="27"/>
    </row>
    <row r="96" spans="2:47" s="1" customFormat="1" ht="22.9" customHeight="1">
      <c r="B96" s="27"/>
      <c r="C96" s="98" t="s">
        <v>118</v>
      </c>
      <c r="J96" s="61">
        <f>J123</f>
        <v>0</v>
      </c>
      <c r="L96" s="27"/>
      <c r="AU96" s="15" t="s">
        <v>119</v>
      </c>
    </row>
    <row r="97" spans="2:12" s="8" customFormat="1" ht="24.95" customHeight="1">
      <c r="B97" s="99"/>
      <c r="D97" s="100" t="s">
        <v>123</v>
      </c>
      <c r="E97" s="101"/>
      <c r="F97" s="101"/>
      <c r="G97" s="101"/>
      <c r="H97" s="101"/>
      <c r="I97" s="101"/>
      <c r="J97" s="102">
        <f>J124</f>
        <v>0</v>
      </c>
      <c r="L97" s="99"/>
    </row>
    <row r="98" spans="2:12" s="9" customFormat="1" ht="19.899999999999999" customHeight="1">
      <c r="B98" s="103"/>
      <c r="D98" s="104" t="s">
        <v>605</v>
      </c>
      <c r="E98" s="105"/>
      <c r="F98" s="105"/>
      <c r="G98" s="105"/>
      <c r="H98" s="105"/>
      <c r="I98" s="105"/>
      <c r="J98" s="106">
        <f>J125</f>
        <v>0</v>
      </c>
      <c r="L98" s="103"/>
    </row>
    <row r="99" spans="2:12" s="9" customFormat="1" ht="19.899999999999999" customHeight="1">
      <c r="B99" s="103"/>
      <c r="D99" s="104" t="s">
        <v>606</v>
      </c>
      <c r="E99" s="105"/>
      <c r="F99" s="105"/>
      <c r="G99" s="105"/>
      <c r="H99" s="105"/>
      <c r="I99" s="105"/>
      <c r="J99" s="106">
        <f>J132</f>
        <v>0</v>
      </c>
      <c r="L99" s="103"/>
    </row>
    <row r="100" spans="2:12" s="9" customFormat="1" ht="19.899999999999999" customHeight="1">
      <c r="B100" s="103"/>
      <c r="D100" s="104" t="s">
        <v>124</v>
      </c>
      <c r="E100" s="105"/>
      <c r="F100" s="105"/>
      <c r="G100" s="105"/>
      <c r="H100" s="105"/>
      <c r="I100" s="105"/>
      <c r="J100" s="106">
        <f>J137</f>
        <v>0</v>
      </c>
      <c r="L100" s="103"/>
    </row>
    <row r="101" spans="2:12" s="9" customFormat="1" ht="19.899999999999999" customHeight="1">
      <c r="B101" s="103"/>
      <c r="D101" s="104" t="s">
        <v>607</v>
      </c>
      <c r="E101" s="105"/>
      <c r="F101" s="105"/>
      <c r="G101" s="105"/>
      <c r="H101" s="105"/>
      <c r="I101" s="105"/>
      <c r="J101" s="106">
        <f>J150</f>
        <v>0</v>
      </c>
      <c r="L101" s="103"/>
    </row>
    <row r="102" spans="2:12" s="9" customFormat="1" ht="19.899999999999999" customHeight="1">
      <c r="B102" s="103"/>
      <c r="D102" s="104" t="s">
        <v>608</v>
      </c>
      <c r="E102" s="105"/>
      <c r="F102" s="105"/>
      <c r="G102" s="105"/>
      <c r="H102" s="105"/>
      <c r="I102" s="105"/>
      <c r="J102" s="106">
        <f>J159</f>
        <v>0</v>
      </c>
      <c r="L102" s="103"/>
    </row>
    <row r="103" spans="2:12" s="9" customFormat="1" ht="19.899999999999999" customHeight="1">
      <c r="B103" s="103"/>
      <c r="D103" s="104" t="s">
        <v>609</v>
      </c>
      <c r="E103" s="105"/>
      <c r="F103" s="105"/>
      <c r="G103" s="105"/>
      <c r="H103" s="105"/>
      <c r="I103" s="105"/>
      <c r="J103" s="106">
        <f>J168</f>
        <v>0</v>
      </c>
      <c r="L103" s="103"/>
    </row>
    <row r="104" spans="2:12" s="1" customFormat="1" ht="21.75" customHeight="1">
      <c r="B104" s="27"/>
      <c r="L104" s="27"/>
    </row>
    <row r="105" spans="2:12" s="1" customFormat="1" ht="6.95" customHeight="1">
      <c r="B105" s="39"/>
      <c r="C105" s="40"/>
      <c r="D105" s="40"/>
      <c r="E105" s="40"/>
      <c r="F105" s="40"/>
      <c r="G105" s="40"/>
      <c r="H105" s="40"/>
      <c r="I105" s="40"/>
      <c r="J105" s="40"/>
      <c r="K105" s="40"/>
      <c r="L105" s="27"/>
    </row>
    <row r="109" spans="2:12" s="1" customFormat="1" ht="6.95" customHeight="1">
      <c r="B109" s="41"/>
      <c r="C109" s="42"/>
      <c r="D109" s="42"/>
      <c r="E109" s="42"/>
      <c r="F109" s="42"/>
      <c r="G109" s="42"/>
      <c r="H109" s="42"/>
      <c r="I109" s="42"/>
      <c r="J109" s="42"/>
      <c r="K109" s="42"/>
      <c r="L109" s="27"/>
    </row>
    <row r="110" spans="2:12" s="1" customFormat="1" ht="24.95" customHeight="1">
      <c r="B110" s="27"/>
      <c r="C110" s="19" t="s">
        <v>131</v>
      </c>
      <c r="L110" s="27"/>
    </row>
    <row r="111" spans="2:12" s="1" customFormat="1" ht="6.95" customHeight="1">
      <c r="B111" s="27"/>
      <c r="L111" s="27"/>
    </row>
    <row r="112" spans="2:12" s="1" customFormat="1" ht="12" customHeight="1">
      <c r="B112" s="27"/>
      <c r="C112" s="24" t="s">
        <v>13</v>
      </c>
      <c r="L112" s="27"/>
    </row>
    <row r="113" spans="2:65" s="1" customFormat="1" ht="16.5" customHeight="1">
      <c r="B113" s="27"/>
      <c r="E113" s="191" t="str">
        <f>E7</f>
        <v>CERMNA-224-BYT-9</v>
      </c>
      <c r="F113" s="192"/>
      <c r="G113" s="192"/>
      <c r="H113" s="192"/>
      <c r="L113" s="27"/>
    </row>
    <row r="114" spans="2:65" s="1" customFormat="1" ht="12" customHeight="1">
      <c r="B114" s="27"/>
      <c r="C114" s="24" t="s">
        <v>112</v>
      </c>
      <c r="L114" s="27"/>
    </row>
    <row r="115" spans="2:65" s="1" customFormat="1" ht="16.5" customHeight="1">
      <c r="B115" s="27"/>
      <c r="E115" s="181" t="str">
        <f>E9</f>
        <v>13 - ZTI, VZT, ZAŘIZOVÁKY</v>
      </c>
      <c r="F115" s="190"/>
      <c r="G115" s="190"/>
      <c r="H115" s="190"/>
      <c r="L115" s="27"/>
    </row>
    <row r="116" spans="2:65" s="1" customFormat="1" ht="6.95" customHeight="1">
      <c r="B116" s="27"/>
      <c r="L116" s="27"/>
    </row>
    <row r="117" spans="2:65" s="1" customFormat="1" ht="12" customHeight="1">
      <c r="B117" s="27"/>
      <c r="C117" s="24" t="s">
        <v>18</v>
      </c>
      <c r="F117" s="22" t="str">
        <f>F12</f>
        <v>Dolní Čermná 224, okr. Ústí n. Orlicí</v>
      </c>
      <c r="I117" s="24" t="s">
        <v>20</v>
      </c>
      <c r="J117" s="47">
        <f>IF(J12="","",J12)</f>
        <v>45673</v>
      </c>
      <c r="L117" s="27"/>
    </row>
    <row r="118" spans="2:65" s="1" customFormat="1" ht="6.95" customHeight="1">
      <c r="B118" s="27"/>
      <c r="L118" s="27"/>
    </row>
    <row r="119" spans="2:65" s="1" customFormat="1" ht="15.2" customHeight="1">
      <c r="B119" s="27"/>
      <c r="C119" s="24" t="s">
        <v>21</v>
      </c>
      <c r="F119" s="22" t="str">
        <f>E15</f>
        <v>Dětský domov Dolní Čermná</v>
      </c>
      <c r="I119" s="24" t="s">
        <v>28</v>
      </c>
      <c r="J119" s="25" t="str">
        <f>E21</f>
        <v>vs-studio s.r.o.</v>
      </c>
      <c r="L119" s="27"/>
    </row>
    <row r="120" spans="2:65" s="1" customFormat="1" ht="15.2" customHeight="1">
      <c r="B120" s="27"/>
      <c r="C120" s="24" t="s">
        <v>26</v>
      </c>
      <c r="F120" s="22" t="str">
        <f>IF(E18="","",E18)</f>
        <v xml:space="preserve"> </v>
      </c>
      <c r="I120" s="24" t="s">
        <v>32</v>
      </c>
      <c r="J120" s="25" t="str">
        <f>E24</f>
        <v>Jaroslav Klíma</v>
      </c>
      <c r="L120" s="27"/>
    </row>
    <row r="121" spans="2:65" s="1" customFormat="1" ht="10.35" customHeight="1">
      <c r="B121" s="27"/>
      <c r="L121" s="27"/>
    </row>
    <row r="122" spans="2:65" s="10" customFormat="1" ht="29.25" customHeight="1">
      <c r="B122" s="107"/>
      <c r="C122" s="108" t="s">
        <v>132</v>
      </c>
      <c r="D122" s="109" t="s">
        <v>62</v>
      </c>
      <c r="E122" s="109" t="s">
        <v>58</v>
      </c>
      <c r="F122" s="109" t="s">
        <v>59</v>
      </c>
      <c r="G122" s="109" t="s">
        <v>133</v>
      </c>
      <c r="H122" s="109" t="s">
        <v>134</v>
      </c>
      <c r="I122" s="109" t="s">
        <v>135</v>
      </c>
      <c r="J122" s="109" t="s">
        <v>117</v>
      </c>
      <c r="K122" s="110" t="s">
        <v>136</v>
      </c>
      <c r="L122" s="107"/>
      <c r="M122" s="54" t="s">
        <v>1</v>
      </c>
      <c r="N122" s="55" t="s">
        <v>41</v>
      </c>
      <c r="O122" s="55" t="s">
        <v>137</v>
      </c>
      <c r="P122" s="55" t="s">
        <v>138</v>
      </c>
      <c r="Q122" s="55" t="s">
        <v>139</v>
      </c>
      <c r="R122" s="55" t="s">
        <v>140</v>
      </c>
      <c r="S122" s="55" t="s">
        <v>141</v>
      </c>
      <c r="T122" s="56" t="s">
        <v>142</v>
      </c>
    </row>
    <row r="123" spans="2:65" s="1" customFormat="1" ht="22.9" customHeight="1">
      <c r="B123" s="27"/>
      <c r="C123" s="59" t="s">
        <v>143</v>
      </c>
      <c r="J123" s="111">
        <f>BK123</f>
        <v>0</v>
      </c>
      <c r="L123" s="27"/>
      <c r="M123" s="57"/>
      <c r="N123" s="48"/>
      <c r="O123" s="48"/>
      <c r="P123" s="112">
        <f>P124</f>
        <v>19.965129999999998</v>
      </c>
      <c r="Q123" s="48"/>
      <c r="R123" s="112">
        <f>R124</f>
        <v>0.25640000000000002</v>
      </c>
      <c r="S123" s="48"/>
      <c r="T123" s="113">
        <f>T124</f>
        <v>0</v>
      </c>
      <c r="AT123" s="15" t="s">
        <v>76</v>
      </c>
      <c r="AU123" s="15" t="s">
        <v>119</v>
      </c>
      <c r="BK123" s="114">
        <f>BK124</f>
        <v>0</v>
      </c>
    </row>
    <row r="124" spans="2:65" s="11" customFormat="1" ht="25.9" customHeight="1">
      <c r="B124" s="115"/>
      <c r="C124" s="210"/>
      <c r="D124" s="211" t="s">
        <v>76</v>
      </c>
      <c r="E124" s="214" t="s">
        <v>200</v>
      </c>
      <c r="F124" s="214" t="s">
        <v>201</v>
      </c>
      <c r="G124" s="210"/>
      <c r="H124" s="210"/>
      <c r="I124" s="210"/>
      <c r="J124" s="215">
        <f>BK124</f>
        <v>0</v>
      </c>
      <c r="K124" s="210"/>
      <c r="L124" s="115"/>
      <c r="M124" s="118"/>
      <c r="P124" s="119">
        <f>P125+P132+P137+P150+P159+P168</f>
        <v>19.965129999999998</v>
      </c>
      <c r="R124" s="119">
        <f>R125+R132+R137+R150+R159+R168</f>
        <v>0.25640000000000002</v>
      </c>
      <c r="T124" s="120">
        <f>T125+T132+T137+T150+T159+T168</f>
        <v>0</v>
      </c>
      <c r="AR124" s="116" t="s">
        <v>108</v>
      </c>
      <c r="AT124" s="121" t="s">
        <v>76</v>
      </c>
      <c r="AU124" s="121" t="s">
        <v>77</v>
      </c>
      <c r="AY124" s="116" t="s">
        <v>146</v>
      </c>
      <c r="BK124" s="122">
        <f>BK125+BK132+BK137+BK150+BK159+BK168</f>
        <v>0</v>
      </c>
    </row>
    <row r="125" spans="2:65" s="11" customFormat="1" ht="22.9" customHeight="1">
      <c r="B125" s="115"/>
      <c r="C125" s="210"/>
      <c r="D125" s="211" t="s">
        <v>76</v>
      </c>
      <c r="E125" s="212" t="s">
        <v>610</v>
      </c>
      <c r="F125" s="212" t="s">
        <v>611</v>
      </c>
      <c r="G125" s="210"/>
      <c r="H125" s="210"/>
      <c r="I125" s="210"/>
      <c r="J125" s="213">
        <f>BK125</f>
        <v>0</v>
      </c>
      <c r="K125" s="210"/>
      <c r="L125" s="115"/>
      <c r="M125" s="118"/>
      <c r="P125" s="119">
        <f>SUM(P126:P131)</f>
        <v>3.18282</v>
      </c>
      <c r="R125" s="119">
        <f>SUM(R126:R131)</f>
        <v>5.3940000000000002E-2</v>
      </c>
      <c r="T125" s="120">
        <f>SUM(T126:T131)</f>
        <v>0</v>
      </c>
      <c r="AR125" s="116" t="s">
        <v>108</v>
      </c>
      <c r="AT125" s="121" t="s">
        <v>76</v>
      </c>
      <c r="AU125" s="121" t="s">
        <v>85</v>
      </c>
      <c r="AY125" s="116" t="s">
        <v>146</v>
      </c>
      <c r="BK125" s="122">
        <f>SUM(BK126:BK131)</f>
        <v>0</v>
      </c>
    </row>
    <row r="126" spans="2:65" s="1" customFormat="1" ht="24.2" customHeight="1">
      <c r="B126" s="124"/>
      <c r="C126" s="205" t="s">
        <v>85</v>
      </c>
      <c r="D126" s="206" t="s">
        <v>149</v>
      </c>
      <c r="E126" s="207" t="s">
        <v>612</v>
      </c>
      <c r="F126" s="204" t="s">
        <v>613</v>
      </c>
      <c r="G126" s="208" t="s">
        <v>348</v>
      </c>
      <c r="H126" s="209">
        <v>1</v>
      </c>
      <c r="I126" s="155">
        <v>0</v>
      </c>
      <c r="J126" s="203">
        <f>ROUND(I126*H126,2)</f>
        <v>0</v>
      </c>
      <c r="K126" s="204" t="s">
        <v>231</v>
      </c>
      <c r="L126" s="27"/>
      <c r="M126" s="128" t="s">
        <v>1</v>
      </c>
      <c r="N126" s="129" t="s">
        <v>43</v>
      </c>
      <c r="O126" s="130">
        <v>0.36099999999999999</v>
      </c>
      <c r="P126" s="130">
        <f>O126*H126</f>
        <v>0.36099999999999999</v>
      </c>
      <c r="Q126" s="130">
        <v>0.05</v>
      </c>
      <c r="R126" s="130">
        <f>Q126*H126</f>
        <v>0.05</v>
      </c>
      <c r="S126" s="130">
        <v>0</v>
      </c>
      <c r="T126" s="131">
        <f>S126*H126</f>
        <v>0</v>
      </c>
      <c r="AR126" s="132" t="s">
        <v>207</v>
      </c>
      <c r="AT126" s="132" t="s">
        <v>149</v>
      </c>
      <c r="AU126" s="132" t="s">
        <v>108</v>
      </c>
      <c r="AY126" s="15" t="s">
        <v>146</v>
      </c>
      <c r="BE126" s="133">
        <f>IF(N126="základní",J126,0)</f>
        <v>0</v>
      </c>
      <c r="BF126" s="133">
        <f>IF(N126="snížená",J126,0)</f>
        <v>0</v>
      </c>
      <c r="BG126" s="133">
        <f>IF(N126="zákl. přenesená",J126,0)</f>
        <v>0</v>
      </c>
      <c r="BH126" s="133">
        <f>IF(N126="sníž. přenesená",J126,0)</f>
        <v>0</v>
      </c>
      <c r="BI126" s="133">
        <f>IF(N126="nulová",J126,0)</f>
        <v>0</v>
      </c>
      <c r="BJ126" s="15" t="s">
        <v>108</v>
      </c>
      <c r="BK126" s="133">
        <f>ROUND(I126*H126,2)</f>
        <v>0</v>
      </c>
      <c r="BL126" s="15" t="s">
        <v>207</v>
      </c>
      <c r="BM126" s="132" t="s">
        <v>614</v>
      </c>
    </row>
    <row r="127" spans="2:65" s="12" customFormat="1">
      <c r="B127" s="134"/>
      <c r="C127" s="193"/>
      <c r="D127" s="194" t="s">
        <v>156</v>
      </c>
      <c r="E127" s="195" t="s">
        <v>1</v>
      </c>
      <c r="F127" s="196" t="s">
        <v>85</v>
      </c>
      <c r="G127" s="193"/>
      <c r="H127" s="197">
        <v>1</v>
      </c>
      <c r="I127" s="193"/>
      <c r="J127" s="193"/>
      <c r="K127" s="193"/>
      <c r="L127" s="134"/>
      <c r="M127" s="137"/>
      <c r="T127" s="138"/>
      <c r="AT127" s="136" t="s">
        <v>156</v>
      </c>
      <c r="AU127" s="136" t="s">
        <v>108</v>
      </c>
      <c r="AV127" s="12" t="s">
        <v>108</v>
      </c>
      <c r="AW127" s="12" t="s">
        <v>31</v>
      </c>
      <c r="AX127" s="12" t="s">
        <v>85</v>
      </c>
      <c r="AY127" s="136" t="s">
        <v>146</v>
      </c>
    </row>
    <row r="128" spans="2:65" s="1" customFormat="1" ht="16.5" customHeight="1">
      <c r="B128" s="124"/>
      <c r="C128" s="205" t="s">
        <v>108</v>
      </c>
      <c r="D128" s="206" t="s">
        <v>149</v>
      </c>
      <c r="E128" s="207" t="s">
        <v>615</v>
      </c>
      <c r="F128" s="204" t="s">
        <v>616</v>
      </c>
      <c r="G128" s="208" t="s">
        <v>236</v>
      </c>
      <c r="H128" s="209">
        <v>1</v>
      </c>
      <c r="I128" s="155">
        <v>0</v>
      </c>
      <c r="J128" s="203">
        <f>ROUND(I128*H128,2)</f>
        <v>0</v>
      </c>
      <c r="K128" s="204" t="s">
        <v>153</v>
      </c>
      <c r="L128" s="27"/>
      <c r="M128" s="128" t="s">
        <v>1</v>
      </c>
      <c r="N128" s="129" t="s">
        <v>43</v>
      </c>
      <c r="O128" s="130">
        <v>2.54</v>
      </c>
      <c r="P128" s="130">
        <f>O128*H128</f>
        <v>2.54</v>
      </c>
      <c r="Q128" s="130">
        <v>3.9399999999999999E-3</v>
      </c>
      <c r="R128" s="130">
        <f>Q128*H128</f>
        <v>3.9399999999999999E-3</v>
      </c>
      <c r="S128" s="130">
        <v>0</v>
      </c>
      <c r="T128" s="131">
        <f>S128*H128</f>
        <v>0</v>
      </c>
      <c r="AR128" s="132" t="s">
        <v>207</v>
      </c>
      <c r="AT128" s="132" t="s">
        <v>149</v>
      </c>
      <c r="AU128" s="132" t="s">
        <v>108</v>
      </c>
      <c r="AY128" s="15" t="s">
        <v>146</v>
      </c>
      <c r="BE128" s="133">
        <f>IF(N128="základní",J128,0)</f>
        <v>0</v>
      </c>
      <c r="BF128" s="133">
        <f>IF(N128="snížená",J128,0)</f>
        <v>0</v>
      </c>
      <c r="BG128" s="133">
        <f>IF(N128="zákl. přenesená",J128,0)</f>
        <v>0</v>
      </c>
      <c r="BH128" s="133">
        <f>IF(N128="sníž. přenesená",J128,0)</f>
        <v>0</v>
      </c>
      <c r="BI128" s="133">
        <f>IF(N128="nulová",J128,0)</f>
        <v>0</v>
      </c>
      <c r="BJ128" s="15" t="s">
        <v>108</v>
      </c>
      <c r="BK128" s="133">
        <f>ROUND(I128*H128,2)</f>
        <v>0</v>
      </c>
      <c r="BL128" s="15" t="s">
        <v>207</v>
      </c>
      <c r="BM128" s="132" t="s">
        <v>617</v>
      </c>
    </row>
    <row r="129" spans="2:65" s="12" customFormat="1">
      <c r="B129" s="134"/>
      <c r="C129" s="193"/>
      <c r="D129" s="194" t="s">
        <v>156</v>
      </c>
      <c r="E129" s="195" t="s">
        <v>1</v>
      </c>
      <c r="F129" s="196" t="s">
        <v>85</v>
      </c>
      <c r="G129" s="193"/>
      <c r="H129" s="197">
        <v>1</v>
      </c>
      <c r="I129" s="193"/>
      <c r="J129" s="193"/>
      <c r="K129" s="193"/>
      <c r="L129" s="134"/>
      <c r="M129" s="137"/>
      <c r="T129" s="138"/>
      <c r="AT129" s="136" t="s">
        <v>156</v>
      </c>
      <c r="AU129" s="136" t="s">
        <v>108</v>
      </c>
      <c r="AV129" s="12" t="s">
        <v>108</v>
      </c>
      <c r="AW129" s="12" t="s">
        <v>31</v>
      </c>
      <c r="AX129" s="12" t="s">
        <v>85</v>
      </c>
      <c r="AY129" s="136" t="s">
        <v>146</v>
      </c>
    </row>
    <row r="130" spans="2:65" s="1" customFormat="1" ht="16.5" customHeight="1">
      <c r="B130" s="124"/>
      <c r="C130" s="205" t="s">
        <v>163</v>
      </c>
      <c r="D130" s="206" t="s">
        <v>149</v>
      </c>
      <c r="E130" s="207" t="s">
        <v>618</v>
      </c>
      <c r="F130" s="204" t="s">
        <v>619</v>
      </c>
      <c r="G130" s="208" t="s">
        <v>185</v>
      </c>
      <c r="H130" s="209">
        <v>7.0000000000000007E-2</v>
      </c>
      <c r="I130" s="155">
        <v>0</v>
      </c>
      <c r="J130" s="203">
        <f>ROUND(I130*H130,2)</f>
        <v>0</v>
      </c>
      <c r="K130" s="204" t="s">
        <v>153</v>
      </c>
      <c r="L130" s="27"/>
      <c r="M130" s="128" t="s">
        <v>1</v>
      </c>
      <c r="N130" s="129" t="s">
        <v>43</v>
      </c>
      <c r="O130" s="130">
        <v>4.0259999999999998</v>
      </c>
      <c r="P130" s="130">
        <f>O130*H130</f>
        <v>0.28182000000000001</v>
      </c>
      <c r="Q130" s="130">
        <v>0</v>
      </c>
      <c r="R130" s="130">
        <f>Q130*H130</f>
        <v>0</v>
      </c>
      <c r="S130" s="130">
        <v>0</v>
      </c>
      <c r="T130" s="131">
        <f>S130*H130</f>
        <v>0</v>
      </c>
      <c r="AR130" s="132" t="s">
        <v>207</v>
      </c>
      <c r="AT130" s="132" t="s">
        <v>149</v>
      </c>
      <c r="AU130" s="132" t="s">
        <v>108</v>
      </c>
      <c r="AY130" s="15" t="s">
        <v>146</v>
      </c>
      <c r="BE130" s="133">
        <f>IF(N130="základní",J130,0)</f>
        <v>0</v>
      </c>
      <c r="BF130" s="133">
        <f>IF(N130="snížená",J130,0)</f>
        <v>0</v>
      </c>
      <c r="BG130" s="133">
        <f>IF(N130="zákl. přenesená",J130,0)</f>
        <v>0</v>
      </c>
      <c r="BH130" s="133">
        <f>IF(N130="sníž. přenesená",J130,0)</f>
        <v>0</v>
      </c>
      <c r="BI130" s="133">
        <f>IF(N130="nulová",J130,0)</f>
        <v>0</v>
      </c>
      <c r="BJ130" s="15" t="s">
        <v>108</v>
      </c>
      <c r="BK130" s="133">
        <f>ROUND(I130*H130,2)</f>
        <v>0</v>
      </c>
      <c r="BL130" s="15" t="s">
        <v>207</v>
      </c>
      <c r="BM130" s="132" t="s">
        <v>620</v>
      </c>
    </row>
    <row r="131" spans="2:65" s="12" customFormat="1">
      <c r="B131" s="134"/>
      <c r="C131" s="193"/>
      <c r="D131" s="194" t="s">
        <v>156</v>
      </c>
      <c r="E131" s="195" t="s">
        <v>1</v>
      </c>
      <c r="F131" s="196" t="s">
        <v>621</v>
      </c>
      <c r="G131" s="193"/>
      <c r="H131" s="197">
        <v>7.0000000000000007E-2</v>
      </c>
      <c r="I131" s="193"/>
      <c r="J131" s="193"/>
      <c r="K131" s="193"/>
      <c r="L131" s="134"/>
      <c r="M131" s="137"/>
      <c r="T131" s="138"/>
      <c r="AT131" s="136" t="s">
        <v>156</v>
      </c>
      <c r="AU131" s="136" t="s">
        <v>108</v>
      </c>
      <c r="AV131" s="12" t="s">
        <v>108</v>
      </c>
      <c r="AW131" s="12" t="s">
        <v>31</v>
      </c>
      <c r="AX131" s="12" t="s">
        <v>85</v>
      </c>
      <c r="AY131" s="136" t="s">
        <v>146</v>
      </c>
    </row>
    <row r="132" spans="2:65" s="11" customFormat="1" ht="22.9" customHeight="1">
      <c r="B132" s="115"/>
      <c r="C132" s="210"/>
      <c r="D132" s="211" t="s">
        <v>76</v>
      </c>
      <c r="E132" s="212" t="s">
        <v>622</v>
      </c>
      <c r="F132" s="212" t="s">
        <v>623</v>
      </c>
      <c r="G132" s="210"/>
      <c r="H132" s="210"/>
      <c r="I132" s="210"/>
      <c r="J132" s="213">
        <f>BK132</f>
        <v>0</v>
      </c>
      <c r="K132" s="210"/>
      <c r="L132" s="115"/>
      <c r="M132" s="118"/>
      <c r="P132" s="119">
        <f>SUM(P133:P136)</f>
        <v>0.54164999999999996</v>
      </c>
      <c r="R132" s="119">
        <f>SUM(R133:R136)</f>
        <v>1E-3</v>
      </c>
      <c r="T132" s="120">
        <f>SUM(T133:T136)</f>
        <v>0</v>
      </c>
      <c r="AR132" s="116" t="s">
        <v>108</v>
      </c>
      <c r="AT132" s="121" t="s">
        <v>76</v>
      </c>
      <c r="AU132" s="121" t="s">
        <v>85</v>
      </c>
      <c r="AY132" s="116" t="s">
        <v>146</v>
      </c>
      <c r="BK132" s="122">
        <f>SUM(BK133:BK136)</f>
        <v>0</v>
      </c>
    </row>
    <row r="133" spans="2:65" s="1" customFormat="1" ht="24.2" customHeight="1">
      <c r="B133" s="124"/>
      <c r="C133" s="205" t="s">
        <v>154</v>
      </c>
      <c r="D133" s="206" t="s">
        <v>149</v>
      </c>
      <c r="E133" s="207" t="s">
        <v>624</v>
      </c>
      <c r="F133" s="204" t="s">
        <v>625</v>
      </c>
      <c r="G133" s="208" t="s">
        <v>626</v>
      </c>
      <c r="H133" s="209">
        <v>1</v>
      </c>
      <c r="I133" s="155">
        <v>0</v>
      </c>
      <c r="J133" s="203">
        <f>ROUND(I133*H133,2)</f>
        <v>0</v>
      </c>
      <c r="K133" s="204" t="s">
        <v>231</v>
      </c>
      <c r="L133" s="27"/>
      <c r="M133" s="128" t="s">
        <v>1</v>
      </c>
      <c r="N133" s="129" t="s">
        <v>43</v>
      </c>
      <c r="O133" s="130">
        <v>0.36099999999999999</v>
      </c>
      <c r="P133" s="130">
        <f>O133*H133</f>
        <v>0.36099999999999999</v>
      </c>
      <c r="Q133" s="130">
        <v>1E-3</v>
      </c>
      <c r="R133" s="130">
        <f>Q133*H133</f>
        <v>1E-3</v>
      </c>
      <c r="S133" s="130">
        <v>0</v>
      </c>
      <c r="T133" s="131">
        <f>S133*H133</f>
        <v>0</v>
      </c>
      <c r="AR133" s="132" t="s">
        <v>207</v>
      </c>
      <c r="AT133" s="132" t="s">
        <v>149</v>
      </c>
      <c r="AU133" s="132" t="s">
        <v>108</v>
      </c>
      <c r="AY133" s="15" t="s">
        <v>146</v>
      </c>
      <c r="BE133" s="133">
        <f>IF(N133="základní",J133,0)</f>
        <v>0</v>
      </c>
      <c r="BF133" s="133">
        <f>IF(N133="snížená",J133,0)</f>
        <v>0</v>
      </c>
      <c r="BG133" s="133">
        <f>IF(N133="zákl. přenesená",J133,0)</f>
        <v>0</v>
      </c>
      <c r="BH133" s="133">
        <f>IF(N133="sníž. přenesená",J133,0)</f>
        <v>0</v>
      </c>
      <c r="BI133" s="133">
        <f>IF(N133="nulová",J133,0)</f>
        <v>0</v>
      </c>
      <c r="BJ133" s="15" t="s">
        <v>108</v>
      </c>
      <c r="BK133" s="133">
        <f>ROUND(I133*H133,2)</f>
        <v>0</v>
      </c>
      <c r="BL133" s="15" t="s">
        <v>207</v>
      </c>
      <c r="BM133" s="132" t="s">
        <v>627</v>
      </c>
    </row>
    <row r="134" spans="2:65" s="12" customFormat="1">
      <c r="B134" s="134"/>
      <c r="C134" s="193"/>
      <c r="D134" s="194" t="s">
        <v>156</v>
      </c>
      <c r="E134" s="195" t="s">
        <v>1</v>
      </c>
      <c r="F134" s="196" t="s">
        <v>85</v>
      </c>
      <c r="G134" s="193"/>
      <c r="H134" s="197">
        <v>1</v>
      </c>
      <c r="I134" s="193"/>
      <c r="J134" s="193"/>
      <c r="K134" s="193"/>
      <c r="L134" s="134"/>
      <c r="M134" s="137"/>
      <c r="T134" s="138"/>
      <c r="AT134" s="136" t="s">
        <v>156</v>
      </c>
      <c r="AU134" s="136" t="s">
        <v>108</v>
      </c>
      <c r="AV134" s="12" t="s">
        <v>108</v>
      </c>
      <c r="AW134" s="12" t="s">
        <v>31</v>
      </c>
      <c r="AX134" s="12" t="s">
        <v>85</v>
      </c>
      <c r="AY134" s="136" t="s">
        <v>146</v>
      </c>
    </row>
    <row r="135" spans="2:65" s="1" customFormat="1" ht="16.5" customHeight="1">
      <c r="B135" s="124"/>
      <c r="C135" s="205" t="s">
        <v>172</v>
      </c>
      <c r="D135" s="206" t="s">
        <v>149</v>
      </c>
      <c r="E135" s="207" t="s">
        <v>628</v>
      </c>
      <c r="F135" s="204" t="s">
        <v>629</v>
      </c>
      <c r="G135" s="208" t="s">
        <v>185</v>
      </c>
      <c r="H135" s="209">
        <v>0.05</v>
      </c>
      <c r="I135" s="155">
        <v>0</v>
      </c>
      <c r="J135" s="203">
        <f>ROUND(I135*H135,2)</f>
        <v>0</v>
      </c>
      <c r="K135" s="204" t="s">
        <v>153</v>
      </c>
      <c r="L135" s="27"/>
      <c r="M135" s="128" t="s">
        <v>1</v>
      </c>
      <c r="N135" s="129" t="s">
        <v>43</v>
      </c>
      <c r="O135" s="130">
        <v>3.613</v>
      </c>
      <c r="P135" s="130">
        <f>O135*H135</f>
        <v>0.18065000000000001</v>
      </c>
      <c r="Q135" s="130">
        <v>0</v>
      </c>
      <c r="R135" s="130">
        <f>Q135*H135</f>
        <v>0</v>
      </c>
      <c r="S135" s="130">
        <v>0</v>
      </c>
      <c r="T135" s="131">
        <f>S135*H135</f>
        <v>0</v>
      </c>
      <c r="AR135" s="132" t="s">
        <v>207</v>
      </c>
      <c r="AT135" s="132" t="s">
        <v>149</v>
      </c>
      <c r="AU135" s="132" t="s">
        <v>108</v>
      </c>
      <c r="AY135" s="15" t="s">
        <v>146</v>
      </c>
      <c r="BE135" s="133">
        <f>IF(N135="základní",J135,0)</f>
        <v>0</v>
      </c>
      <c r="BF135" s="133">
        <f>IF(N135="snížená",J135,0)</f>
        <v>0</v>
      </c>
      <c r="BG135" s="133">
        <f>IF(N135="zákl. přenesená",J135,0)</f>
        <v>0</v>
      </c>
      <c r="BH135" s="133">
        <f>IF(N135="sníž. přenesená",J135,0)</f>
        <v>0</v>
      </c>
      <c r="BI135" s="133">
        <f>IF(N135="nulová",J135,0)</f>
        <v>0</v>
      </c>
      <c r="BJ135" s="15" t="s">
        <v>108</v>
      </c>
      <c r="BK135" s="133">
        <f>ROUND(I135*H135,2)</f>
        <v>0</v>
      </c>
      <c r="BL135" s="15" t="s">
        <v>207</v>
      </c>
      <c r="BM135" s="132" t="s">
        <v>630</v>
      </c>
    </row>
    <row r="136" spans="2:65" s="12" customFormat="1">
      <c r="B136" s="134"/>
      <c r="C136" s="193"/>
      <c r="D136" s="194" t="s">
        <v>156</v>
      </c>
      <c r="E136" s="195" t="s">
        <v>1</v>
      </c>
      <c r="F136" s="196" t="s">
        <v>631</v>
      </c>
      <c r="G136" s="193"/>
      <c r="H136" s="197">
        <v>0.05</v>
      </c>
      <c r="I136" s="193"/>
      <c r="J136" s="193"/>
      <c r="K136" s="193"/>
      <c r="L136" s="134"/>
      <c r="M136" s="137"/>
      <c r="T136" s="138"/>
      <c r="AT136" s="136" t="s">
        <v>156</v>
      </c>
      <c r="AU136" s="136" t="s">
        <v>108</v>
      </c>
      <c r="AV136" s="12" t="s">
        <v>108</v>
      </c>
      <c r="AW136" s="12" t="s">
        <v>31</v>
      </c>
      <c r="AX136" s="12" t="s">
        <v>85</v>
      </c>
      <c r="AY136" s="136" t="s">
        <v>146</v>
      </c>
    </row>
    <row r="137" spans="2:65" s="11" customFormat="1" ht="22.9" customHeight="1">
      <c r="B137" s="115"/>
      <c r="C137" s="210"/>
      <c r="D137" s="211" t="s">
        <v>76</v>
      </c>
      <c r="E137" s="212" t="s">
        <v>202</v>
      </c>
      <c r="F137" s="212" t="s">
        <v>203</v>
      </c>
      <c r="G137" s="210"/>
      <c r="H137" s="210"/>
      <c r="I137" s="210"/>
      <c r="J137" s="213">
        <f>BK137</f>
        <v>0</v>
      </c>
      <c r="K137" s="210"/>
      <c r="L137" s="115"/>
      <c r="M137" s="118"/>
      <c r="P137" s="119">
        <f>SUM(P138:P149)</f>
        <v>9.1595999999999993</v>
      </c>
      <c r="R137" s="119">
        <f>SUM(R138:R149)</f>
        <v>0.12817000000000001</v>
      </c>
      <c r="T137" s="120">
        <f>SUM(T138:T149)</f>
        <v>0</v>
      </c>
      <c r="AR137" s="116" t="s">
        <v>108</v>
      </c>
      <c r="AT137" s="121" t="s">
        <v>76</v>
      </c>
      <c r="AU137" s="121" t="s">
        <v>85</v>
      </c>
      <c r="AY137" s="116" t="s">
        <v>146</v>
      </c>
      <c r="BK137" s="122">
        <f>SUM(BK138:BK149)</f>
        <v>0</v>
      </c>
    </row>
    <row r="138" spans="2:65" s="1" customFormat="1" ht="16.5" customHeight="1">
      <c r="B138" s="124"/>
      <c r="C138" s="205" t="s">
        <v>182</v>
      </c>
      <c r="D138" s="206" t="s">
        <v>149</v>
      </c>
      <c r="E138" s="207" t="s">
        <v>632</v>
      </c>
      <c r="F138" s="204" t="s">
        <v>633</v>
      </c>
      <c r="G138" s="208" t="s">
        <v>206</v>
      </c>
      <c r="H138" s="209">
        <v>1</v>
      </c>
      <c r="I138" s="155">
        <v>0</v>
      </c>
      <c r="J138" s="203">
        <f>ROUND(I138*H138,2)</f>
        <v>0</v>
      </c>
      <c r="K138" s="204" t="s">
        <v>153</v>
      </c>
      <c r="L138" s="27"/>
      <c r="M138" s="128" t="s">
        <v>1</v>
      </c>
      <c r="N138" s="129" t="s">
        <v>43</v>
      </c>
      <c r="O138" s="130">
        <v>1.1000000000000001</v>
      </c>
      <c r="P138" s="130">
        <f>O138*H138</f>
        <v>1.1000000000000001</v>
      </c>
      <c r="Q138" s="130">
        <v>1.7469999999999999E-2</v>
      </c>
      <c r="R138" s="130">
        <f>Q138*H138</f>
        <v>1.7469999999999999E-2</v>
      </c>
      <c r="S138" s="130">
        <v>0</v>
      </c>
      <c r="T138" s="131">
        <f>S138*H138</f>
        <v>0</v>
      </c>
      <c r="AR138" s="132" t="s">
        <v>207</v>
      </c>
      <c r="AT138" s="132" t="s">
        <v>149</v>
      </c>
      <c r="AU138" s="132" t="s">
        <v>108</v>
      </c>
      <c r="AY138" s="15" t="s">
        <v>146</v>
      </c>
      <c r="BE138" s="133">
        <f>IF(N138="základní",J138,0)</f>
        <v>0</v>
      </c>
      <c r="BF138" s="133">
        <f>IF(N138="snížená",J138,0)</f>
        <v>0</v>
      </c>
      <c r="BG138" s="133">
        <f>IF(N138="zákl. přenesená",J138,0)</f>
        <v>0</v>
      </c>
      <c r="BH138" s="133">
        <f>IF(N138="sníž. přenesená",J138,0)</f>
        <v>0</v>
      </c>
      <c r="BI138" s="133">
        <f>IF(N138="nulová",J138,0)</f>
        <v>0</v>
      </c>
      <c r="BJ138" s="15" t="s">
        <v>108</v>
      </c>
      <c r="BK138" s="133">
        <f>ROUND(I138*H138,2)</f>
        <v>0</v>
      </c>
      <c r="BL138" s="15" t="s">
        <v>207</v>
      </c>
      <c r="BM138" s="132" t="s">
        <v>634</v>
      </c>
    </row>
    <row r="139" spans="2:65" s="12" customFormat="1">
      <c r="B139" s="134"/>
      <c r="C139" s="193"/>
      <c r="D139" s="194" t="s">
        <v>156</v>
      </c>
      <c r="E139" s="195" t="s">
        <v>1</v>
      </c>
      <c r="F139" s="196" t="s">
        <v>85</v>
      </c>
      <c r="G139" s="193"/>
      <c r="H139" s="197">
        <v>1</v>
      </c>
      <c r="I139" s="193"/>
      <c r="J139" s="193"/>
      <c r="K139" s="193"/>
      <c r="L139" s="134"/>
      <c r="M139" s="137"/>
      <c r="T139" s="138"/>
      <c r="AT139" s="136" t="s">
        <v>156</v>
      </c>
      <c r="AU139" s="136" t="s">
        <v>108</v>
      </c>
      <c r="AV139" s="12" t="s">
        <v>108</v>
      </c>
      <c r="AW139" s="12" t="s">
        <v>31</v>
      </c>
      <c r="AX139" s="12" t="s">
        <v>85</v>
      </c>
      <c r="AY139" s="136" t="s">
        <v>146</v>
      </c>
    </row>
    <row r="140" spans="2:65" s="1" customFormat="1" ht="16.5" customHeight="1">
      <c r="B140" s="124"/>
      <c r="C140" s="205" t="s">
        <v>188</v>
      </c>
      <c r="D140" s="206" t="s">
        <v>149</v>
      </c>
      <c r="E140" s="207" t="s">
        <v>635</v>
      </c>
      <c r="F140" s="204" t="s">
        <v>636</v>
      </c>
      <c r="G140" s="208" t="s">
        <v>206</v>
      </c>
      <c r="H140" s="209">
        <v>1</v>
      </c>
      <c r="I140" s="155">
        <v>0</v>
      </c>
      <c r="J140" s="203">
        <f>ROUND(I140*H140,2)</f>
        <v>0</v>
      </c>
      <c r="K140" s="204" t="s">
        <v>153</v>
      </c>
      <c r="L140" s="27"/>
      <c r="M140" s="128" t="s">
        <v>1</v>
      </c>
      <c r="N140" s="129" t="s">
        <v>43</v>
      </c>
      <c r="O140" s="130">
        <v>1.6459999999999999</v>
      </c>
      <c r="P140" s="130">
        <f>O140*H140</f>
        <v>1.6459999999999999</v>
      </c>
      <c r="Q140" s="130">
        <v>4.2959999999999998E-2</v>
      </c>
      <c r="R140" s="130">
        <f>Q140*H140</f>
        <v>4.2959999999999998E-2</v>
      </c>
      <c r="S140" s="130">
        <v>0</v>
      </c>
      <c r="T140" s="131">
        <f>S140*H140</f>
        <v>0</v>
      </c>
      <c r="AR140" s="132" t="s">
        <v>207</v>
      </c>
      <c r="AT140" s="132" t="s">
        <v>149</v>
      </c>
      <c r="AU140" s="132" t="s">
        <v>108</v>
      </c>
      <c r="AY140" s="15" t="s">
        <v>146</v>
      </c>
      <c r="BE140" s="133">
        <f>IF(N140="základní",J140,0)</f>
        <v>0</v>
      </c>
      <c r="BF140" s="133">
        <f>IF(N140="snížená",J140,0)</f>
        <v>0</v>
      </c>
      <c r="BG140" s="133">
        <f>IF(N140="zákl. přenesená",J140,0)</f>
        <v>0</v>
      </c>
      <c r="BH140" s="133">
        <f>IF(N140="sníž. přenesená",J140,0)</f>
        <v>0</v>
      </c>
      <c r="BI140" s="133">
        <f>IF(N140="nulová",J140,0)</f>
        <v>0</v>
      </c>
      <c r="BJ140" s="15" t="s">
        <v>108</v>
      </c>
      <c r="BK140" s="133">
        <f>ROUND(I140*H140,2)</f>
        <v>0</v>
      </c>
      <c r="BL140" s="15" t="s">
        <v>207</v>
      </c>
      <c r="BM140" s="132" t="s">
        <v>637</v>
      </c>
    </row>
    <row r="141" spans="2:65" s="12" customFormat="1" ht="33.75">
      <c r="B141" s="134"/>
      <c r="C141" s="193"/>
      <c r="D141" s="194" t="s">
        <v>156</v>
      </c>
      <c r="E141" s="195" t="s">
        <v>1</v>
      </c>
      <c r="F141" s="196" t="s">
        <v>998</v>
      </c>
      <c r="G141" s="193"/>
      <c r="H141" s="197">
        <v>1</v>
      </c>
      <c r="I141" s="193"/>
      <c r="J141" s="193"/>
      <c r="K141" s="193"/>
      <c r="L141" s="134"/>
      <c r="M141" s="137"/>
      <c r="T141" s="138"/>
      <c r="AT141" s="136" t="s">
        <v>156</v>
      </c>
      <c r="AU141" s="136" t="s">
        <v>108</v>
      </c>
      <c r="AV141" s="12" t="s">
        <v>108</v>
      </c>
      <c r="AW141" s="12" t="s">
        <v>31</v>
      </c>
      <c r="AX141" s="12" t="s">
        <v>85</v>
      </c>
      <c r="AY141" s="136" t="s">
        <v>146</v>
      </c>
    </row>
    <row r="142" spans="2:65" s="1" customFormat="1" ht="24.2" customHeight="1">
      <c r="B142" s="124"/>
      <c r="C142" s="205" t="s">
        <v>192</v>
      </c>
      <c r="D142" s="206" t="s">
        <v>149</v>
      </c>
      <c r="E142" s="207" t="s">
        <v>638</v>
      </c>
      <c r="F142" s="204" t="s">
        <v>639</v>
      </c>
      <c r="G142" s="208" t="s">
        <v>206</v>
      </c>
      <c r="H142" s="209">
        <v>1</v>
      </c>
      <c r="I142" s="155">
        <v>0</v>
      </c>
      <c r="J142" s="203">
        <f>ROUND(I142*H142,2)</f>
        <v>0</v>
      </c>
      <c r="K142" s="204" t="s">
        <v>231</v>
      </c>
      <c r="L142" s="27"/>
      <c r="M142" s="128" t="s">
        <v>1</v>
      </c>
      <c r="N142" s="129" t="s">
        <v>43</v>
      </c>
      <c r="O142" s="130">
        <v>4.37</v>
      </c>
      <c r="P142" s="130">
        <f>O142*H142</f>
        <v>4.37</v>
      </c>
      <c r="Q142" s="130">
        <v>6.3200000000000006E-2</v>
      </c>
      <c r="R142" s="130">
        <f>Q142*H142</f>
        <v>6.3200000000000006E-2</v>
      </c>
      <c r="S142" s="130">
        <v>0</v>
      </c>
      <c r="T142" s="131">
        <f>S142*H142</f>
        <v>0</v>
      </c>
      <c r="AR142" s="132" t="s">
        <v>207</v>
      </c>
      <c r="AT142" s="132" t="s">
        <v>149</v>
      </c>
      <c r="AU142" s="132" t="s">
        <v>108</v>
      </c>
      <c r="AY142" s="15" t="s">
        <v>146</v>
      </c>
      <c r="BE142" s="133">
        <f>IF(N142="základní",J142,0)</f>
        <v>0</v>
      </c>
      <c r="BF142" s="133">
        <f>IF(N142="snížená",J142,0)</f>
        <v>0</v>
      </c>
      <c r="BG142" s="133">
        <f>IF(N142="zákl. přenesená",J142,0)</f>
        <v>0</v>
      </c>
      <c r="BH142" s="133">
        <f>IF(N142="sníž. přenesená",J142,0)</f>
        <v>0</v>
      </c>
      <c r="BI142" s="133">
        <f>IF(N142="nulová",J142,0)</f>
        <v>0</v>
      </c>
      <c r="BJ142" s="15" t="s">
        <v>108</v>
      </c>
      <c r="BK142" s="133">
        <f>ROUND(I142*H142,2)</f>
        <v>0</v>
      </c>
      <c r="BL142" s="15" t="s">
        <v>207</v>
      </c>
      <c r="BM142" s="132" t="s">
        <v>640</v>
      </c>
    </row>
    <row r="143" spans="2:65" s="12" customFormat="1">
      <c r="B143" s="134"/>
      <c r="C143" s="193"/>
      <c r="D143" s="194" t="s">
        <v>156</v>
      </c>
      <c r="E143" s="195" t="s">
        <v>1</v>
      </c>
      <c r="F143" s="196" t="s">
        <v>85</v>
      </c>
      <c r="G143" s="193"/>
      <c r="H143" s="197">
        <v>1</v>
      </c>
      <c r="I143" s="193"/>
      <c r="J143" s="193"/>
      <c r="K143" s="193"/>
      <c r="L143" s="134"/>
      <c r="M143" s="137"/>
      <c r="T143" s="138"/>
      <c r="AT143" s="136" t="s">
        <v>156</v>
      </c>
      <c r="AU143" s="136" t="s">
        <v>108</v>
      </c>
      <c r="AV143" s="12" t="s">
        <v>108</v>
      </c>
      <c r="AW143" s="12" t="s">
        <v>31</v>
      </c>
      <c r="AX143" s="12" t="s">
        <v>85</v>
      </c>
      <c r="AY143" s="136" t="s">
        <v>146</v>
      </c>
    </row>
    <row r="144" spans="2:65" s="1" customFormat="1" ht="16.5" customHeight="1">
      <c r="B144" s="124"/>
      <c r="C144" s="205" t="s">
        <v>147</v>
      </c>
      <c r="D144" s="206" t="s">
        <v>149</v>
      </c>
      <c r="E144" s="207" t="s">
        <v>641</v>
      </c>
      <c r="F144" s="204" t="s">
        <v>642</v>
      </c>
      <c r="G144" s="208" t="s">
        <v>206</v>
      </c>
      <c r="H144" s="209">
        <v>1</v>
      </c>
      <c r="I144" s="155">
        <v>0</v>
      </c>
      <c r="J144" s="203">
        <f>ROUND(I144*H144,2)</f>
        <v>0</v>
      </c>
      <c r="K144" s="204" t="s">
        <v>153</v>
      </c>
      <c r="L144" s="27"/>
      <c r="M144" s="128" t="s">
        <v>1</v>
      </c>
      <c r="N144" s="129" t="s">
        <v>43</v>
      </c>
      <c r="O144" s="130">
        <v>0.2</v>
      </c>
      <c r="P144" s="130">
        <f>O144*H144</f>
        <v>0.2</v>
      </c>
      <c r="Q144" s="130">
        <v>1.8E-3</v>
      </c>
      <c r="R144" s="130">
        <f>Q144*H144</f>
        <v>1.8E-3</v>
      </c>
      <c r="S144" s="130">
        <v>0</v>
      </c>
      <c r="T144" s="131">
        <f>S144*H144</f>
        <v>0</v>
      </c>
      <c r="AR144" s="132" t="s">
        <v>207</v>
      </c>
      <c r="AT144" s="132" t="s">
        <v>149</v>
      </c>
      <c r="AU144" s="132" t="s">
        <v>108</v>
      </c>
      <c r="AY144" s="15" t="s">
        <v>146</v>
      </c>
      <c r="BE144" s="133">
        <f>IF(N144="základní",J144,0)</f>
        <v>0</v>
      </c>
      <c r="BF144" s="133">
        <f>IF(N144="snížená",J144,0)</f>
        <v>0</v>
      </c>
      <c r="BG144" s="133">
        <f>IF(N144="zákl. přenesená",J144,0)</f>
        <v>0</v>
      </c>
      <c r="BH144" s="133">
        <f>IF(N144="sníž. přenesená",J144,0)</f>
        <v>0</v>
      </c>
      <c r="BI144" s="133">
        <f>IF(N144="nulová",J144,0)</f>
        <v>0</v>
      </c>
      <c r="BJ144" s="15" t="s">
        <v>108</v>
      </c>
      <c r="BK144" s="133">
        <f>ROUND(I144*H144,2)</f>
        <v>0</v>
      </c>
      <c r="BL144" s="15" t="s">
        <v>207</v>
      </c>
      <c r="BM144" s="132" t="s">
        <v>643</v>
      </c>
    </row>
    <row r="145" spans="2:65" s="12" customFormat="1">
      <c r="B145" s="134"/>
      <c r="C145" s="193"/>
      <c r="D145" s="194" t="s">
        <v>156</v>
      </c>
      <c r="E145" s="195" t="s">
        <v>1</v>
      </c>
      <c r="F145" s="196" t="s">
        <v>85</v>
      </c>
      <c r="G145" s="193"/>
      <c r="H145" s="197">
        <v>1</v>
      </c>
      <c r="I145" s="193"/>
      <c r="J145" s="193"/>
      <c r="K145" s="193"/>
      <c r="L145" s="134"/>
      <c r="M145" s="137"/>
      <c r="T145" s="138"/>
      <c r="AT145" s="136" t="s">
        <v>156</v>
      </c>
      <c r="AU145" s="136" t="s">
        <v>108</v>
      </c>
      <c r="AV145" s="12" t="s">
        <v>108</v>
      </c>
      <c r="AW145" s="12" t="s">
        <v>31</v>
      </c>
      <c r="AX145" s="12" t="s">
        <v>85</v>
      </c>
      <c r="AY145" s="136" t="s">
        <v>146</v>
      </c>
    </row>
    <row r="146" spans="2:65" s="1" customFormat="1" ht="16.5" customHeight="1">
      <c r="B146" s="124"/>
      <c r="C146" s="205" t="s">
        <v>90</v>
      </c>
      <c r="D146" s="206" t="s">
        <v>149</v>
      </c>
      <c r="E146" s="207" t="s">
        <v>644</v>
      </c>
      <c r="F146" s="204" t="s">
        <v>645</v>
      </c>
      <c r="G146" s="208" t="s">
        <v>206</v>
      </c>
      <c r="H146" s="209">
        <v>1</v>
      </c>
      <c r="I146" s="155">
        <v>0</v>
      </c>
      <c r="J146" s="203">
        <f>ROUND(I146*H146,2)</f>
        <v>0</v>
      </c>
      <c r="K146" s="204" t="s">
        <v>153</v>
      </c>
      <c r="L146" s="27"/>
      <c r="M146" s="128" t="s">
        <v>1</v>
      </c>
      <c r="N146" s="129" t="s">
        <v>43</v>
      </c>
      <c r="O146" s="130">
        <v>1</v>
      </c>
      <c r="P146" s="130">
        <f>O146*H146</f>
        <v>1</v>
      </c>
      <c r="Q146" s="130">
        <v>2.7399999999999998E-3</v>
      </c>
      <c r="R146" s="130">
        <f>Q146*H146</f>
        <v>2.7399999999999998E-3</v>
      </c>
      <c r="S146" s="130">
        <v>0</v>
      </c>
      <c r="T146" s="131">
        <f>S146*H146</f>
        <v>0</v>
      </c>
      <c r="AR146" s="132" t="s">
        <v>207</v>
      </c>
      <c r="AT146" s="132" t="s">
        <v>149</v>
      </c>
      <c r="AU146" s="132" t="s">
        <v>108</v>
      </c>
      <c r="AY146" s="15" t="s">
        <v>146</v>
      </c>
      <c r="BE146" s="133">
        <f>IF(N146="základní",J146,0)</f>
        <v>0</v>
      </c>
      <c r="BF146" s="133">
        <f>IF(N146="snížená",J146,0)</f>
        <v>0</v>
      </c>
      <c r="BG146" s="133">
        <f>IF(N146="zákl. přenesená",J146,0)</f>
        <v>0</v>
      </c>
      <c r="BH146" s="133">
        <f>IF(N146="sníž. přenesená",J146,0)</f>
        <v>0</v>
      </c>
      <c r="BI146" s="133">
        <f>IF(N146="nulová",J146,0)</f>
        <v>0</v>
      </c>
      <c r="BJ146" s="15" t="s">
        <v>108</v>
      </c>
      <c r="BK146" s="133">
        <f>ROUND(I146*H146,2)</f>
        <v>0</v>
      </c>
      <c r="BL146" s="15" t="s">
        <v>207</v>
      </c>
      <c r="BM146" s="132" t="s">
        <v>646</v>
      </c>
    </row>
    <row r="147" spans="2:65" s="12" customFormat="1">
      <c r="B147" s="134"/>
      <c r="C147" s="193"/>
      <c r="D147" s="194" t="s">
        <v>156</v>
      </c>
      <c r="E147" s="195" t="s">
        <v>1</v>
      </c>
      <c r="F147" s="196" t="s">
        <v>85</v>
      </c>
      <c r="G147" s="193"/>
      <c r="H147" s="197">
        <v>1</v>
      </c>
      <c r="I147" s="193"/>
      <c r="J147" s="193"/>
      <c r="K147" s="193"/>
      <c r="L147" s="134"/>
      <c r="M147" s="137"/>
      <c r="T147" s="138"/>
      <c r="AT147" s="136" t="s">
        <v>156</v>
      </c>
      <c r="AU147" s="136" t="s">
        <v>108</v>
      </c>
      <c r="AV147" s="12" t="s">
        <v>108</v>
      </c>
      <c r="AW147" s="12" t="s">
        <v>31</v>
      </c>
      <c r="AX147" s="12" t="s">
        <v>85</v>
      </c>
      <c r="AY147" s="136" t="s">
        <v>146</v>
      </c>
    </row>
    <row r="148" spans="2:65" s="1" customFormat="1" ht="16.5" customHeight="1">
      <c r="B148" s="124"/>
      <c r="C148" s="205" t="s">
        <v>210</v>
      </c>
      <c r="D148" s="206" t="s">
        <v>149</v>
      </c>
      <c r="E148" s="207" t="s">
        <v>647</v>
      </c>
      <c r="F148" s="204" t="s">
        <v>648</v>
      </c>
      <c r="G148" s="208" t="s">
        <v>185</v>
      </c>
      <c r="H148" s="209">
        <v>0.2</v>
      </c>
      <c r="I148" s="155">
        <v>0</v>
      </c>
      <c r="J148" s="203">
        <f>ROUND(I148*H148,2)</f>
        <v>0</v>
      </c>
      <c r="K148" s="204" t="s">
        <v>153</v>
      </c>
      <c r="L148" s="27"/>
      <c r="M148" s="128" t="s">
        <v>1</v>
      </c>
      <c r="N148" s="129" t="s">
        <v>43</v>
      </c>
      <c r="O148" s="130">
        <v>4.218</v>
      </c>
      <c r="P148" s="130">
        <f>O148*H148</f>
        <v>0.84360000000000002</v>
      </c>
      <c r="Q148" s="130">
        <v>0</v>
      </c>
      <c r="R148" s="130">
        <f>Q148*H148</f>
        <v>0</v>
      </c>
      <c r="S148" s="130">
        <v>0</v>
      </c>
      <c r="T148" s="131">
        <f>S148*H148</f>
        <v>0</v>
      </c>
      <c r="AR148" s="132" t="s">
        <v>207</v>
      </c>
      <c r="AT148" s="132" t="s">
        <v>149</v>
      </c>
      <c r="AU148" s="132" t="s">
        <v>108</v>
      </c>
      <c r="AY148" s="15" t="s">
        <v>146</v>
      </c>
      <c r="BE148" s="133">
        <f>IF(N148="základní",J148,0)</f>
        <v>0</v>
      </c>
      <c r="BF148" s="133">
        <f>IF(N148="snížená",J148,0)</f>
        <v>0</v>
      </c>
      <c r="BG148" s="133">
        <f>IF(N148="zákl. přenesená",J148,0)</f>
        <v>0</v>
      </c>
      <c r="BH148" s="133">
        <f>IF(N148="sníž. přenesená",J148,0)</f>
        <v>0</v>
      </c>
      <c r="BI148" s="133">
        <f>IF(N148="nulová",J148,0)</f>
        <v>0</v>
      </c>
      <c r="BJ148" s="15" t="s">
        <v>108</v>
      </c>
      <c r="BK148" s="133">
        <f>ROUND(I148*H148,2)</f>
        <v>0</v>
      </c>
      <c r="BL148" s="15" t="s">
        <v>207</v>
      </c>
      <c r="BM148" s="132" t="s">
        <v>649</v>
      </c>
    </row>
    <row r="149" spans="2:65" s="12" customFormat="1">
      <c r="B149" s="134"/>
      <c r="C149" s="193"/>
      <c r="D149" s="194" t="s">
        <v>156</v>
      </c>
      <c r="E149" s="195" t="s">
        <v>1</v>
      </c>
      <c r="F149" s="196" t="s">
        <v>650</v>
      </c>
      <c r="G149" s="193"/>
      <c r="H149" s="197">
        <v>0.2</v>
      </c>
      <c r="I149" s="193"/>
      <c r="J149" s="193"/>
      <c r="K149" s="193"/>
      <c r="L149" s="134"/>
      <c r="M149" s="137"/>
      <c r="T149" s="138"/>
      <c r="AT149" s="136" t="s">
        <v>156</v>
      </c>
      <c r="AU149" s="136" t="s">
        <v>108</v>
      </c>
      <c r="AV149" s="12" t="s">
        <v>108</v>
      </c>
      <c r="AW149" s="12" t="s">
        <v>31</v>
      </c>
      <c r="AX149" s="12" t="s">
        <v>85</v>
      </c>
      <c r="AY149" s="136" t="s">
        <v>146</v>
      </c>
    </row>
    <row r="150" spans="2:65" s="11" customFormat="1" ht="22.9" customHeight="1">
      <c r="B150" s="115"/>
      <c r="C150" s="210"/>
      <c r="D150" s="211" t="s">
        <v>76</v>
      </c>
      <c r="E150" s="212" t="s">
        <v>651</v>
      </c>
      <c r="F150" s="212" t="s">
        <v>652</v>
      </c>
      <c r="G150" s="210"/>
      <c r="H150" s="210"/>
      <c r="I150" s="210"/>
      <c r="J150" s="213">
        <f>BK150</f>
        <v>0</v>
      </c>
      <c r="K150" s="210"/>
      <c r="L150" s="115"/>
      <c r="M150" s="118"/>
      <c r="P150" s="119">
        <f>SUM(P151:P158)</f>
        <v>2.8343600000000002</v>
      </c>
      <c r="R150" s="119">
        <f>SUM(R151:R158)</f>
        <v>1.7650000000000002E-2</v>
      </c>
      <c r="T150" s="120">
        <f>SUM(T151:T158)</f>
        <v>0</v>
      </c>
      <c r="AR150" s="116" t="s">
        <v>108</v>
      </c>
      <c r="AT150" s="121" t="s">
        <v>76</v>
      </c>
      <c r="AU150" s="121" t="s">
        <v>85</v>
      </c>
      <c r="AY150" s="116" t="s">
        <v>146</v>
      </c>
      <c r="BK150" s="122">
        <f>SUM(BK151:BK158)</f>
        <v>0</v>
      </c>
    </row>
    <row r="151" spans="2:65" s="1" customFormat="1" ht="21.75" customHeight="1">
      <c r="B151" s="124"/>
      <c r="C151" s="205" t="s">
        <v>8</v>
      </c>
      <c r="D151" s="206" t="s">
        <v>149</v>
      </c>
      <c r="E151" s="207" t="s">
        <v>653</v>
      </c>
      <c r="F151" s="204" t="s">
        <v>654</v>
      </c>
      <c r="G151" s="208" t="s">
        <v>206</v>
      </c>
      <c r="H151" s="209">
        <v>1</v>
      </c>
      <c r="I151" s="155">
        <v>0</v>
      </c>
      <c r="J151" s="203">
        <f>ROUND(I151*H151,2)</f>
        <v>0</v>
      </c>
      <c r="K151" s="204" t="s">
        <v>153</v>
      </c>
      <c r="L151" s="27"/>
      <c r="M151" s="128" t="s">
        <v>1</v>
      </c>
      <c r="N151" s="129" t="s">
        <v>43</v>
      </c>
      <c r="O151" s="130">
        <v>2.5</v>
      </c>
      <c r="P151" s="130">
        <f>O151*H151</f>
        <v>2.5</v>
      </c>
      <c r="Q151" s="130">
        <v>1.6650000000000002E-2</v>
      </c>
      <c r="R151" s="130">
        <f>Q151*H151</f>
        <v>1.6650000000000002E-2</v>
      </c>
      <c r="S151" s="130">
        <v>0</v>
      </c>
      <c r="T151" s="131">
        <f>S151*H151</f>
        <v>0</v>
      </c>
      <c r="AR151" s="132" t="s">
        <v>207</v>
      </c>
      <c r="AT151" s="132" t="s">
        <v>149</v>
      </c>
      <c r="AU151" s="132" t="s">
        <v>108</v>
      </c>
      <c r="AY151" s="15" t="s">
        <v>146</v>
      </c>
      <c r="BE151" s="133">
        <f>IF(N151="základní",J151,0)</f>
        <v>0</v>
      </c>
      <c r="BF151" s="133">
        <f>IF(N151="snížená",J151,0)</f>
        <v>0</v>
      </c>
      <c r="BG151" s="133">
        <f>IF(N151="zákl. přenesená",J151,0)</f>
        <v>0</v>
      </c>
      <c r="BH151" s="133">
        <f>IF(N151="sníž. přenesená",J151,0)</f>
        <v>0</v>
      </c>
      <c r="BI151" s="133">
        <f>IF(N151="nulová",J151,0)</f>
        <v>0</v>
      </c>
      <c r="BJ151" s="15" t="s">
        <v>108</v>
      </c>
      <c r="BK151" s="133">
        <f>ROUND(I151*H151,2)</f>
        <v>0</v>
      </c>
      <c r="BL151" s="15" t="s">
        <v>207</v>
      </c>
      <c r="BM151" s="132" t="s">
        <v>655</v>
      </c>
    </row>
    <row r="152" spans="2:65" s="12" customFormat="1">
      <c r="B152" s="134"/>
      <c r="C152" s="193"/>
      <c r="D152" s="194" t="s">
        <v>156</v>
      </c>
      <c r="E152" s="195" t="s">
        <v>1</v>
      </c>
      <c r="F152" s="196" t="s">
        <v>85</v>
      </c>
      <c r="G152" s="193"/>
      <c r="H152" s="197">
        <v>1</v>
      </c>
      <c r="I152" s="193"/>
      <c r="J152" s="193"/>
      <c r="K152" s="193"/>
      <c r="L152" s="134"/>
      <c r="M152" s="137"/>
      <c r="T152" s="138"/>
      <c r="AT152" s="136" t="s">
        <v>156</v>
      </c>
      <c r="AU152" s="136" t="s">
        <v>108</v>
      </c>
      <c r="AV152" s="12" t="s">
        <v>108</v>
      </c>
      <c r="AW152" s="12" t="s">
        <v>31</v>
      </c>
      <c r="AX152" s="12" t="s">
        <v>85</v>
      </c>
      <c r="AY152" s="136" t="s">
        <v>146</v>
      </c>
    </row>
    <row r="153" spans="2:65" s="1" customFormat="1" ht="16.5" customHeight="1">
      <c r="B153" s="124"/>
      <c r="C153" s="205" t="s">
        <v>93</v>
      </c>
      <c r="D153" s="206" t="s">
        <v>149</v>
      </c>
      <c r="E153" s="207" t="s">
        <v>656</v>
      </c>
      <c r="F153" s="204" t="s">
        <v>657</v>
      </c>
      <c r="G153" s="208" t="s">
        <v>206</v>
      </c>
      <c r="H153" s="209">
        <v>1</v>
      </c>
      <c r="I153" s="155">
        <v>0</v>
      </c>
      <c r="J153" s="203">
        <f>ROUND(I153*H153,2)</f>
        <v>0</v>
      </c>
      <c r="K153" s="204" t="s">
        <v>153</v>
      </c>
      <c r="L153" s="27"/>
      <c r="M153" s="128" t="s">
        <v>1</v>
      </c>
      <c r="N153" s="129" t="s">
        <v>43</v>
      </c>
      <c r="O153" s="130">
        <v>0.25</v>
      </c>
      <c r="P153" s="130">
        <f>O153*H153</f>
        <v>0.25</v>
      </c>
      <c r="Q153" s="130">
        <v>0</v>
      </c>
      <c r="R153" s="130">
        <f>Q153*H153</f>
        <v>0</v>
      </c>
      <c r="S153" s="130">
        <v>0</v>
      </c>
      <c r="T153" s="131">
        <f>S153*H153</f>
        <v>0</v>
      </c>
      <c r="AR153" s="132" t="s">
        <v>207</v>
      </c>
      <c r="AT153" s="132" t="s">
        <v>149</v>
      </c>
      <c r="AU153" s="132" t="s">
        <v>108</v>
      </c>
      <c r="AY153" s="15" t="s">
        <v>146</v>
      </c>
      <c r="BE153" s="133">
        <f>IF(N153="základní",J153,0)</f>
        <v>0</v>
      </c>
      <c r="BF153" s="133">
        <f>IF(N153="snížená",J153,0)</f>
        <v>0</v>
      </c>
      <c r="BG153" s="133">
        <f>IF(N153="zákl. přenesená",J153,0)</f>
        <v>0</v>
      </c>
      <c r="BH153" s="133">
        <f>IF(N153="sníž. přenesená",J153,0)</f>
        <v>0</v>
      </c>
      <c r="BI153" s="133">
        <f>IF(N153="nulová",J153,0)</f>
        <v>0</v>
      </c>
      <c r="BJ153" s="15" t="s">
        <v>108</v>
      </c>
      <c r="BK153" s="133">
        <f>ROUND(I153*H153,2)</f>
        <v>0</v>
      </c>
      <c r="BL153" s="15" t="s">
        <v>207</v>
      </c>
      <c r="BM153" s="132" t="s">
        <v>658</v>
      </c>
    </row>
    <row r="154" spans="2:65" s="12" customFormat="1">
      <c r="B154" s="134"/>
      <c r="C154" s="193"/>
      <c r="D154" s="194" t="s">
        <v>156</v>
      </c>
      <c r="E154" s="195" t="s">
        <v>1</v>
      </c>
      <c r="F154" s="196" t="s">
        <v>85</v>
      </c>
      <c r="G154" s="193"/>
      <c r="H154" s="197">
        <v>1</v>
      </c>
      <c r="I154" s="193"/>
      <c r="J154" s="193"/>
      <c r="K154" s="193"/>
      <c r="L154" s="134"/>
      <c r="M154" s="137"/>
      <c r="T154" s="138"/>
      <c r="AT154" s="136" t="s">
        <v>156</v>
      </c>
      <c r="AU154" s="136" t="s">
        <v>108</v>
      </c>
      <c r="AV154" s="12" t="s">
        <v>108</v>
      </c>
      <c r="AW154" s="12" t="s">
        <v>31</v>
      </c>
      <c r="AX154" s="12" t="s">
        <v>85</v>
      </c>
      <c r="AY154" s="136" t="s">
        <v>146</v>
      </c>
    </row>
    <row r="155" spans="2:65" s="1" customFormat="1" ht="16.5" customHeight="1">
      <c r="B155" s="124"/>
      <c r="C155" s="222" t="s">
        <v>223</v>
      </c>
      <c r="D155" s="223" t="s">
        <v>371</v>
      </c>
      <c r="E155" s="224" t="s">
        <v>659</v>
      </c>
      <c r="F155" s="221" t="s">
        <v>660</v>
      </c>
      <c r="G155" s="225" t="s">
        <v>236</v>
      </c>
      <c r="H155" s="226">
        <v>1</v>
      </c>
      <c r="I155" s="155">
        <v>0</v>
      </c>
      <c r="J155" s="220">
        <f>ROUND(I155*H155,2)</f>
        <v>0</v>
      </c>
      <c r="K155" s="221" t="s">
        <v>153</v>
      </c>
      <c r="L155" s="146"/>
      <c r="M155" s="147" t="s">
        <v>1</v>
      </c>
      <c r="N155" s="148" t="s">
        <v>43</v>
      </c>
      <c r="O155" s="130">
        <v>0</v>
      </c>
      <c r="P155" s="130">
        <f>O155*H155</f>
        <v>0</v>
      </c>
      <c r="Q155" s="130">
        <v>1E-3</v>
      </c>
      <c r="R155" s="130">
        <f>Q155*H155</f>
        <v>1E-3</v>
      </c>
      <c r="S155" s="130">
        <v>0</v>
      </c>
      <c r="T155" s="131">
        <f>S155*H155</f>
        <v>0</v>
      </c>
      <c r="AR155" s="132" t="s">
        <v>374</v>
      </c>
      <c r="AT155" s="132" t="s">
        <v>371</v>
      </c>
      <c r="AU155" s="132" t="s">
        <v>108</v>
      </c>
      <c r="AY155" s="15" t="s">
        <v>146</v>
      </c>
      <c r="BE155" s="133">
        <f>IF(N155="základní",J155,0)</f>
        <v>0</v>
      </c>
      <c r="BF155" s="133">
        <f>IF(N155="snížená",J155,0)</f>
        <v>0</v>
      </c>
      <c r="BG155" s="133">
        <f>IF(N155="zákl. přenesená",J155,0)</f>
        <v>0</v>
      </c>
      <c r="BH155" s="133">
        <f>IF(N155="sníž. přenesená",J155,0)</f>
        <v>0</v>
      </c>
      <c r="BI155" s="133">
        <f>IF(N155="nulová",J155,0)</f>
        <v>0</v>
      </c>
      <c r="BJ155" s="15" t="s">
        <v>108</v>
      </c>
      <c r="BK155" s="133">
        <f>ROUND(I155*H155,2)</f>
        <v>0</v>
      </c>
      <c r="BL155" s="15" t="s">
        <v>207</v>
      </c>
      <c r="BM155" s="132" t="s">
        <v>661</v>
      </c>
    </row>
    <row r="156" spans="2:65" s="12" customFormat="1">
      <c r="B156" s="134"/>
      <c r="C156" s="193"/>
      <c r="D156" s="194" t="s">
        <v>156</v>
      </c>
      <c r="E156" s="195" t="s">
        <v>1</v>
      </c>
      <c r="F156" s="196" t="s">
        <v>85</v>
      </c>
      <c r="G156" s="193"/>
      <c r="H156" s="197">
        <v>1</v>
      </c>
      <c r="I156" s="193"/>
      <c r="J156" s="193"/>
      <c r="K156" s="193"/>
      <c r="L156" s="134"/>
      <c r="M156" s="137"/>
      <c r="T156" s="138"/>
      <c r="AT156" s="136" t="s">
        <v>156</v>
      </c>
      <c r="AU156" s="136" t="s">
        <v>108</v>
      </c>
      <c r="AV156" s="12" t="s">
        <v>108</v>
      </c>
      <c r="AW156" s="12" t="s">
        <v>31</v>
      </c>
      <c r="AX156" s="12" t="s">
        <v>85</v>
      </c>
      <c r="AY156" s="136" t="s">
        <v>146</v>
      </c>
    </row>
    <row r="157" spans="2:65" s="1" customFormat="1" ht="16.5" customHeight="1">
      <c r="B157" s="124"/>
      <c r="C157" s="205" t="s">
        <v>228</v>
      </c>
      <c r="D157" s="206" t="s">
        <v>149</v>
      </c>
      <c r="E157" s="207" t="s">
        <v>662</v>
      </c>
      <c r="F157" s="204" t="s">
        <v>663</v>
      </c>
      <c r="G157" s="208" t="s">
        <v>185</v>
      </c>
      <c r="H157" s="209">
        <v>0.02</v>
      </c>
      <c r="I157" s="155">
        <v>0</v>
      </c>
      <c r="J157" s="203">
        <f>ROUND(I157*H157,2)</f>
        <v>0</v>
      </c>
      <c r="K157" s="204" t="s">
        <v>153</v>
      </c>
      <c r="L157" s="27"/>
      <c r="M157" s="128" t="s">
        <v>1</v>
      </c>
      <c r="N157" s="129" t="s">
        <v>43</v>
      </c>
      <c r="O157" s="130">
        <v>4.218</v>
      </c>
      <c r="P157" s="130">
        <f>O157*H157</f>
        <v>8.4360000000000004E-2</v>
      </c>
      <c r="Q157" s="130">
        <v>0</v>
      </c>
      <c r="R157" s="130">
        <f>Q157*H157</f>
        <v>0</v>
      </c>
      <c r="S157" s="130">
        <v>0</v>
      </c>
      <c r="T157" s="131">
        <f>S157*H157</f>
        <v>0</v>
      </c>
      <c r="AR157" s="132" t="s">
        <v>207</v>
      </c>
      <c r="AT157" s="132" t="s">
        <v>149</v>
      </c>
      <c r="AU157" s="132" t="s">
        <v>108</v>
      </c>
      <c r="AY157" s="15" t="s">
        <v>146</v>
      </c>
      <c r="BE157" s="133">
        <f>IF(N157="základní",J157,0)</f>
        <v>0</v>
      </c>
      <c r="BF157" s="133">
        <f>IF(N157="snížená",J157,0)</f>
        <v>0</v>
      </c>
      <c r="BG157" s="133">
        <f>IF(N157="zákl. přenesená",J157,0)</f>
        <v>0</v>
      </c>
      <c r="BH157" s="133">
        <f>IF(N157="sníž. přenesená",J157,0)</f>
        <v>0</v>
      </c>
      <c r="BI157" s="133">
        <f>IF(N157="nulová",J157,0)</f>
        <v>0</v>
      </c>
      <c r="BJ157" s="15" t="s">
        <v>108</v>
      </c>
      <c r="BK157" s="133">
        <f>ROUND(I157*H157,2)</f>
        <v>0</v>
      </c>
      <c r="BL157" s="15" t="s">
        <v>207</v>
      </c>
      <c r="BM157" s="132" t="s">
        <v>664</v>
      </c>
    </row>
    <row r="158" spans="2:65" s="12" customFormat="1">
      <c r="B158" s="134"/>
      <c r="C158" s="193"/>
      <c r="D158" s="194" t="s">
        <v>156</v>
      </c>
      <c r="E158" s="195" t="s">
        <v>1</v>
      </c>
      <c r="F158" s="196" t="s">
        <v>665</v>
      </c>
      <c r="G158" s="193"/>
      <c r="H158" s="197">
        <v>0.02</v>
      </c>
      <c r="I158" s="193"/>
      <c r="J158" s="193"/>
      <c r="K158" s="193"/>
      <c r="L158" s="134"/>
      <c r="M158" s="137"/>
      <c r="T158" s="138"/>
      <c r="AT158" s="136" t="s">
        <v>156</v>
      </c>
      <c r="AU158" s="136" t="s">
        <v>108</v>
      </c>
      <c r="AV158" s="12" t="s">
        <v>108</v>
      </c>
      <c r="AW158" s="12" t="s">
        <v>31</v>
      </c>
      <c r="AX158" s="12" t="s">
        <v>85</v>
      </c>
      <c r="AY158" s="136" t="s">
        <v>146</v>
      </c>
    </row>
    <row r="159" spans="2:65" s="11" customFormat="1" ht="22.9" customHeight="1">
      <c r="B159" s="115"/>
      <c r="C159" s="210"/>
      <c r="D159" s="211" t="s">
        <v>76</v>
      </c>
      <c r="E159" s="212" t="s">
        <v>666</v>
      </c>
      <c r="F159" s="212" t="s">
        <v>667</v>
      </c>
      <c r="G159" s="210"/>
      <c r="H159" s="210"/>
      <c r="I159" s="210"/>
      <c r="J159" s="213">
        <f>BK159</f>
        <v>0</v>
      </c>
      <c r="K159" s="210"/>
      <c r="L159" s="115"/>
      <c r="M159" s="118"/>
      <c r="P159" s="119">
        <f>SUM(P160:P167)</f>
        <v>1.07006</v>
      </c>
      <c r="R159" s="119">
        <f>SUM(R160:R167)</f>
        <v>1.4E-3</v>
      </c>
      <c r="T159" s="120">
        <f>SUM(T160:T167)</f>
        <v>0</v>
      </c>
      <c r="AR159" s="116" t="s">
        <v>108</v>
      </c>
      <c r="AT159" s="121" t="s">
        <v>76</v>
      </c>
      <c r="AU159" s="121" t="s">
        <v>85</v>
      </c>
      <c r="AY159" s="116" t="s">
        <v>146</v>
      </c>
      <c r="BK159" s="122">
        <f>SUM(BK160:BK167)</f>
        <v>0</v>
      </c>
    </row>
    <row r="160" spans="2:65" s="1" customFormat="1" ht="24.2" customHeight="1">
      <c r="B160" s="124"/>
      <c r="C160" s="205" t="s">
        <v>207</v>
      </c>
      <c r="D160" s="206" t="s">
        <v>149</v>
      </c>
      <c r="E160" s="207" t="s">
        <v>668</v>
      </c>
      <c r="F160" s="204" t="s">
        <v>669</v>
      </c>
      <c r="G160" s="208" t="s">
        <v>626</v>
      </c>
      <c r="H160" s="209">
        <v>1</v>
      </c>
      <c r="I160" s="155">
        <v>0</v>
      </c>
      <c r="J160" s="203">
        <f>ROUND(I160*H160,2)</f>
        <v>0</v>
      </c>
      <c r="K160" s="204" t="s">
        <v>231</v>
      </c>
      <c r="L160" s="27"/>
      <c r="M160" s="128" t="s">
        <v>1</v>
      </c>
      <c r="N160" s="129" t="s">
        <v>43</v>
      </c>
      <c r="O160" s="130">
        <v>0.36099999999999999</v>
      </c>
      <c r="P160" s="130">
        <f>O160*H160</f>
        <v>0.36099999999999999</v>
      </c>
      <c r="Q160" s="130">
        <v>1E-3</v>
      </c>
      <c r="R160" s="130">
        <f>Q160*H160</f>
        <v>1E-3</v>
      </c>
      <c r="S160" s="130">
        <v>0</v>
      </c>
      <c r="T160" s="131">
        <f>S160*H160</f>
        <v>0</v>
      </c>
      <c r="AR160" s="132" t="s">
        <v>207</v>
      </c>
      <c r="AT160" s="132" t="s">
        <v>149</v>
      </c>
      <c r="AU160" s="132" t="s">
        <v>108</v>
      </c>
      <c r="AY160" s="15" t="s">
        <v>146</v>
      </c>
      <c r="BE160" s="133">
        <f>IF(N160="základní",J160,0)</f>
        <v>0</v>
      </c>
      <c r="BF160" s="133">
        <f>IF(N160="snížená",J160,0)</f>
        <v>0</v>
      </c>
      <c r="BG160" s="133">
        <f>IF(N160="zákl. přenesená",J160,0)</f>
        <v>0</v>
      </c>
      <c r="BH160" s="133">
        <f>IF(N160="sníž. přenesená",J160,0)</f>
        <v>0</v>
      </c>
      <c r="BI160" s="133">
        <f>IF(N160="nulová",J160,0)</f>
        <v>0</v>
      </c>
      <c r="BJ160" s="15" t="s">
        <v>108</v>
      </c>
      <c r="BK160" s="133">
        <f>ROUND(I160*H160,2)</f>
        <v>0</v>
      </c>
      <c r="BL160" s="15" t="s">
        <v>207</v>
      </c>
      <c r="BM160" s="132" t="s">
        <v>670</v>
      </c>
    </row>
    <row r="161" spans="2:65" s="12" customFormat="1">
      <c r="B161" s="134"/>
      <c r="C161" s="193"/>
      <c r="D161" s="194" t="s">
        <v>156</v>
      </c>
      <c r="E161" s="195" t="s">
        <v>1</v>
      </c>
      <c r="F161" s="196" t="s">
        <v>85</v>
      </c>
      <c r="G161" s="193"/>
      <c r="H161" s="197">
        <v>1</v>
      </c>
      <c r="I161" s="193"/>
      <c r="J161" s="193"/>
      <c r="K161" s="193"/>
      <c r="L161" s="134"/>
      <c r="M161" s="137"/>
      <c r="T161" s="138"/>
      <c r="AT161" s="136" t="s">
        <v>156</v>
      </c>
      <c r="AU161" s="136" t="s">
        <v>108</v>
      </c>
      <c r="AV161" s="12" t="s">
        <v>108</v>
      </c>
      <c r="AW161" s="12" t="s">
        <v>31</v>
      </c>
      <c r="AX161" s="12" t="s">
        <v>85</v>
      </c>
      <c r="AY161" s="136" t="s">
        <v>146</v>
      </c>
    </row>
    <row r="162" spans="2:65" s="1" customFormat="1" ht="16.5" customHeight="1">
      <c r="B162" s="124"/>
      <c r="C162" s="205" t="s">
        <v>96</v>
      </c>
      <c r="D162" s="206" t="s">
        <v>149</v>
      </c>
      <c r="E162" s="207" t="s">
        <v>671</v>
      </c>
      <c r="F162" s="204" t="s">
        <v>672</v>
      </c>
      <c r="G162" s="208" t="s">
        <v>236</v>
      </c>
      <c r="H162" s="209">
        <v>1</v>
      </c>
      <c r="I162" s="155">
        <v>0</v>
      </c>
      <c r="J162" s="203">
        <f>ROUND(I162*H162,2)</f>
        <v>0</v>
      </c>
      <c r="K162" s="204" t="s">
        <v>153</v>
      </c>
      <c r="L162" s="27"/>
      <c r="M162" s="128" t="s">
        <v>1</v>
      </c>
      <c r="N162" s="129" t="s">
        <v>43</v>
      </c>
      <c r="O162" s="130">
        <v>0.41299999999999998</v>
      </c>
      <c r="P162" s="130">
        <f>O162*H162</f>
        <v>0.41299999999999998</v>
      </c>
      <c r="Q162" s="130">
        <v>0</v>
      </c>
      <c r="R162" s="130">
        <f>Q162*H162</f>
        <v>0</v>
      </c>
      <c r="S162" s="130">
        <v>0</v>
      </c>
      <c r="T162" s="131">
        <f>S162*H162</f>
        <v>0</v>
      </c>
      <c r="AR162" s="132" t="s">
        <v>207</v>
      </c>
      <c r="AT162" s="132" t="s">
        <v>149</v>
      </c>
      <c r="AU162" s="132" t="s">
        <v>108</v>
      </c>
      <c r="AY162" s="15" t="s">
        <v>146</v>
      </c>
      <c r="BE162" s="133">
        <f>IF(N162="základní",J162,0)</f>
        <v>0</v>
      </c>
      <c r="BF162" s="133">
        <f>IF(N162="snížená",J162,0)</f>
        <v>0</v>
      </c>
      <c r="BG162" s="133">
        <f>IF(N162="zákl. přenesená",J162,0)</f>
        <v>0</v>
      </c>
      <c r="BH162" s="133">
        <f>IF(N162="sníž. přenesená",J162,0)</f>
        <v>0</v>
      </c>
      <c r="BI162" s="133">
        <f>IF(N162="nulová",J162,0)</f>
        <v>0</v>
      </c>
      <c r="BJ162" s="15" t="s">
        <v>108</v>
      </c>
      <c r="BK162" s="133">
        <f>ROUND(I162*H162,2)</f>
        <v>0</v>
      </c>
      <c r="BL162" s="15" t="s">
        <v>207</v>
      </c>
      <c r="BM162" s="132" t="s">
        <v>673</v>
      </c>
    </row>
    <row r="163" spans="2:65" s="12" customFormat="1">
      <c r="B163" s="134"/>
      <c r="C163" s="193"/>
      <c r="D163" s="194" t="s">
        <v>156</v>
      </c>
      <c r="E163" s="195" t="s">
        <v>1</v>
      </c>
      <c r="F163" s="196" t="s">
        <v>674</v>
      </c>
      <c r="G163" s="193"/>
      <c r="H163" s="197">
        <v>1</v>
      </c>
      <c r="I163" s="193"/>
      <c r="J163" s="193"/>
      <c r="K163" s="193"/>
      <c r="L163" s="134"/>
      <c r="M163" s="137"/>
      <c r="T163" s="138"/>
      <c r="AT163" s="136" t="s">
        <v>156</v>
      </c>
      <c r="AU163" s="136" t="s">
        <v>108</v>
      </c>
      <c r="AV163" s="12" t="s">
        <v>108</v>
      </c>
      <c r="AW163" s="12" t="s">
        <v>31</v>
      </c>
      <c r="AX163" s="12" t="s">
        <v>85</v>
      </c>
      <c r="AY163" s="136" t="s">
        <v>146</v>
      </c>
    </row>
    <row r="164" spans="2:65" s="1" customFormat="1" ht="16.5" customHeight="1">
      <c r="B164" s="124"/>
      <c r="C164" s="222" t="s">
        <v>242</v>
      </c>
      <c r="D164" s="223" t="s">
        <v>371</v>
      </c>
      <c r="E164" s="224" t="s">
        <v>675</v>
      </c>
      <c r="F164" s="221" t="s">
        <v>676</v>
      </c>
      <c r="G164" s="225" t="s">
        <v>236</v>
      </c>
      <c r="H164" s="226">
        <v>1</v>
      </c>
      <c r="I164" s="155">
        <v>0</v>
      </c>
      <c r="J164" s="220">
        <f>ROUND(I164*H164,2)</f>
        <v>0</v>
      </c>
      <c r="K164" s="221" t="s">
        <v>153</v>
      </c>
      <c r="L164" s="146"/>
      <c r="M164" s="147" t="s">
        <v>1</v>
      </c>
      <c r="N164" s="148" t="s">
        <v>43</v>
      </c>
      <c r="O164" s="130">
        <v>0</v>
      </c>
      <c r="P164" s="130">
        <f>O164*H164</f>
        <v>0</v>
      </c>
      <c r="Q164" s="130">
        <v>4.0000000000000002E-4</v>
      </c>
      <c r="R164" s="130">
        <f>Q164*H164</f>
        <v>4.0000000000000002E-4</v>
      </c>
      <c r="S164" s="130">
        <v>0</v>
      </c>
      <c r="T164" s="131">
        <f>S164*H164</f>
        <v>0</v>
      </c>
      <c r="AR164" s="132" t="s">
        <v>374</v>
      </c>
      <c r="AT164" s="132" t="s">
        <v>371</v>
      </c>
      <c r="AU164" s="132" t="s">
        <v>108</v>
      </c>
      <c r="AY164" s="15" t="s">
        <v>146</v>
      </c>
      <c r="BE164" s="133">
        <f>IF(N164="základní",J164,0)</f>
        <v>0</v>
      </c>
      <c r="BF164" s="133">
        <f>IF(N164="snížená",J164,0)</f>
        <v>0</v>
      </c>
      <c r="BG164" s="133">
        <f>IF(N164="zákl. přenesená",J164,0)</f>
        <v>0</v>
      </c>
      <c r="BH164" s="133">
        <f>IF(N164="sníž. přenesená",J164,0)</f>
        <v>0</v>
      </c>
      <c r="BI164" s="133">
        <f>IF(N164="nulová",J164,0)</f>
        <v>0</v>
      </c>
      <c r="BJ164" s="15" t="s">
        <v>108</v>
      </c>
      <c r="BK164" s="133">
        <f>ROUND(I164*H164,2)</f>
        <v>0</v>
      </c>
      <c r="BL164" s="15" t="s">
        <v>207</v>
      </c>
      <c r="BM164" s="132" t="s">
        <v>677</v>
      </c>
    </row>
    <row r="165" spans="2:65" s="12" customFormat="1">
      <c r="B165" s="134"/>
      <c r="C165" s="193"/>
      <c r="D165" s="194" t="s">
        <v>156</v>
      </c>
      <c r="E165" s="195" t="s">
        <v>1</v>
      </c>
      <c r="F165" s="196" t="s">
        <v>674</v>
      </c>
      <c r="G165" s="193"/>
      <c r="H165" s="197">
        <v>1</v>
      </c>
      <c r="I165" s="193"/>
      <c r="J165" s="193"/>
      <c r="K165" s="193"/>
      <c r="L165" s="134"/>
      <c r="M165" s="137"/>
      <c r="T165" s="138"/>
      <c r="AT165" s="136" t="s">
        <v>156</v>
      </c>
      <c r="AU165" s="136" t="s">
        <v>108</v>
      </c>
      <c r="AV165" s="12" t="s">
        <v>108</v>
      </c>
      <c r="AW165" s="12" t="s">
        <v>31</v>
      </c>
      <c r="AX165" s="12" t="s">
        <v>85</v>
      </c>
      <c r="AY165" s="136" t="s">
        <v>146</v>
      </c>
    </row>
    <row r="166" spans="2:65" s="1" customFormat="1" ht="16.5" customHeight="1">
      <c r="B166" s="124"/>
      <c r="C166" s="205" t="s">
        <v>99</v>
      </c>
      <c r="D166" s="206" t="s">
        <v>149</v>
      </c>
      <c r="E166" s="207" t="s">
        <v>678</v>
      </c>
      <c r="F166" s="204" t="s">
        <v>679</v>
      </c>
      <c r="G166" s="208" t="s">
        <v>185</v>
      </c>
      <c r="H166" s="209">
        <v>0.02</v>
      </c>
      <c r="I166" s="155">
        <v>0</v>
      </c>
      <c r="J166" s="203">
        <f>ROUND(I166*H166,2)</f>
        <v>0</v>
      </c>
      <c r="K166" s="204" t="s">
        <v>153</v>
      </c>
      <c r="L166" s="27"/>
      <c r="M166" s="128" t="s">
        <v>1</v>
      </c>
      <c r="N166" s="129" t="s">
        <v>43</v>
      </c>
      <c r="O166" s="130">
        <v>14.803000000000001</v>
      </c>
      <c r="P166" s="130">
        <f>O166*H166</f>
        <v>0.29606000000000005</v>
      </c>
      <c r="Q166" s="130">
        <v>0</v>
      </c>
      <c r="R166" s="130">
        <f>Q166*H166</f>
        <v>0</v>
      </c>
      <c r="S166" s="130">
        <v>0</v>
      </c>
      <c r="T166" s="131">
        <f>S166*H166</f>
        <v>0</v>
      </c>
      <c r="AR166" s="132" t="s">
        <v>207</v>
      </c>
      <c r="AT166" s="132" t="s">
        <v>149</v>
      </c>
      <c r="AU166" s="132" t="s">
        <v>108</v>
      </c>
      <c r="AY166" s="15" t="s">
        <v>146</v>
      </c>
      <c r="BE166" s="133">
        <f>IF(N166="základní",J166,0)</f>
        <v>0</v>
      </c>
      <c r="BF166" s="133">
        <f>IF(N166="snížená",J166,0)</f>
        <v>0</v>
      </c>
      <c r="BG166" s="133">
        <f>IF(N166="zákl. přenesená",J166,0)</f>
        <v>0</v>
      </c>
      <c r="BH166" s="133">
        <f>IF(N166="sníž. přenesená",J166,0)</f>
        <v>0</v>
      </c>
      <c r="BI166" s="133">
        <f>IF(N166="nulová",J166,0)</f>
        <v>0</v>
      </c>
      <c r="BJ166" s="15" t="s">
        <v>108</v>
      </c>
      <c r="BK166" s="133">
        <f>ROUND(I166*H166,2)</f>
        <v>0</v>
      </c>
      <c r="BL166" s="15" t="s">
        <v>207</v>
      </c>
      <c r="BM166" s="132" t="s">
        <v>680</v>
      </c>
    </row>
    <row r="167" spans="2:65" s="12" customFormat="1">
      <c r="B167" s="134"/>
      <c r="C167" s="193"/>
      <c r="D167" s="194" t="s">
        <v>156</v>
      </c>
      <c r="E167" s="195" t="s">
        <v>1</v>
      </c>
      <c r="F167" s="196" t="s">
        <v>665</v>
      </c>
      <c r="G167" s="193"/>
      <c r="H167" s="197">
        <v>0.02</v>
      </c>
      <c r="I167" s="193"/>
      <c r="J167" s="193"/>
      <c r="K167" s="193"/>
      <c r="L167" s="134"/>
      <c r="M167" s="137"/>
      <c r="T167" s="138"/>
      <c r="AT167" s="136" t="s">
        <v>156</v>
      </c>
      <c r="AU167" s="136" t="s">
        <v>108</v>
      </c>
      <c r="AV167" s="12" t="s">
        <v>108</v>
      </c>
      <c r="AW167" s="12" t="s">
        <v>31</v>
      </c>
      <c r="AX167" s="12" t="s">
        <v>85</v>
      </c>
      <c r="AY167" s="136" t="s">
        <v>146</v>
      </c>
    </row>
    <row r="168" spans="2:65" s="11" customFormat="1" ht="22.9" customHeight="1">
      <c r="B168" s="115"/>
      <c r="C168" s="210"/>
      <c r="D168" s="211" t="s">
        <v>76</v>
      </c>
      <c r="E168" s="212" t="s">
        <v>681</v>
      </c>
      <c r="F168" s="212" t="s">
        <v>682</v>
      </c>
      <c r="G168" s="210"/>
      <c r="H168" s="210"/>
      <c r="I168" s="210"/>
      <c r="J168" s="213">
        <f>BK168</f>
        <v>0</v>
      </c>
      <c r="K168" s="210"/>
      <c r="L168" s="115"/>
      <c r="M168" s="118"/>
      <c r="P168" s="119">
        <f>SUM(P169:P172)</f>
        <v>3.1766399999999999</v>
      </c>
      <c r="R168" s="119">
        <f>SUM(R169:R172)</f>
        <v>5.4239999999999997E-2</v>
      </c>
      <c r="T168" s="120">
        <f>SUM(T169:T172)</f>
        <v>0</v>
      </c>
      <c r="AR168" s="116" t="s">
        <v>108</v>
      </c>
      <c r="AT168" s="121" t="s">
        <v>76</v>
      </c>
      <c r="AU168" s="121" t="s">
        <v>85</v>
      </c>
      <c r="AY168" s="116" t="s">
        <v>146</v>
      </c>
      <c r="BK168" s="122">
        <f>SUM(BK169:BK172)</f>
        <v>0</v>
      </c>
    </row>
    <row r="169" spans="2:65" s="1" customFormat="1" ht="16.5" customHeight="1">
      <c r="B169" s="124"/>
      <c r="C169" s="205" t="s">
        <v>253</v>
      </c>
      <c r="D169" s="206" t="s">
        <v>149</v>
      </c>
      <c r="E169" s="207" t="s">
        <v>683</v>
      </c>
      <c r="F169" s="204" t="s">
        <v>684</v>
      </c>
      <c r="G169" s="208" t="s">
        <v>160</v>
      </c>
      <c r="H169" s="209">
        <v>4</v>
      </c>
      <c r="I169" s="155">
        <v>0</v>
      </c>
      <c r="J169" s="203">
        <f>ROUND(I169*H169,2)</f>
        <v>0</v>
      </c>
      <c r="K169" s="204" t="s">
        <v>153</v>
      </c>
      <c r="L169" s="27"/>
      <c r="M169" s="128" t="s">
        <v>1</v>
      </c>
      <c r="N169" s="129" t="s">
        <v>43</v>
      </c>
      <c r="O169" s="130">
        <v>0.69899999999999995</v>
      </c>
      <c r="P169" s="130">
        <f>O169*H169</f>
        <v>2.7959999999999998</v>
      </c>
      <c r="Q169" s="130">
        <v>1.3559999999999999E-2</v>
      </c>
      <c r="R169" s="130">
        <f>Q169*H169</f>
        <v>5.4239999999999997E-2</v>
      </c>
      <c r="S169" s="130">
        <v>0</v>
      </c>
      <c r="T169" s="131">
        <f>S169*H169</f>
        <v>0</v>
      </c>
      <c r="AR169" s="132" t="s">
        <v>207</v>
      </c>
      <c r="AT169" s="132" t="s">
        <v>149</v>
      </c>
      <c r="AU169" s="132" t="s">
        <v>108</v>
      </c>
      <c r="AY169" s="15" t="s">
        <v>146</v>
      </c>
      <c r="BE169" s="133">
        <f>IF(N169="základní",J169,0)</f>
        <v>0</v>
      </c>
      <c r="BF169" s="133">
        <f>IF(N169="snížená",J169,0)</f>
        <v>0</v>
      </c>
      <c r="BG169" s="133">
        <f>IF(N169="zákl. přenesená",J169,0)</f>
        <v>0</v>
      </c>
      <c r="BH169" s="133">
        <f>IF(N169="sníž. přenesená",J169,0)</f>
        <v>0</v>
      </c>
      <c r="BI169" s="133">
        <f>IF(N169="nulová",J169,0)</f>
        <v>0</v>
      </c>
      <c r="BJ169" s="15" t="s">
        <v>108</v>
      </c>
      <c r="BK169" s="133">
        <f>ROUND(I169*H169,2)</f>
        <v>0</v>
      </c>
      <c r="BL169" s="15" t="s">
        <v>207</v>
      </c>
      <c r="BM169" s="132" t="s">
        <v>685</v>
      </c>
    </row>
    <row r="170" spans="2:65" s="12" customFormat="1">
      <c r="B170" s="134"/>
      <c r="C170" s="193"/>
      <c r="D170" s="194" t="s">
        <v>156</v>
      </c>
      <c r="E170" s="195" t="s">
        <v>1</v>
      </c>
      <c r="F170" s="196" t="s">
        <v>686</v>
      </c>
      <c r="G170" s="193"/>
      <c r="H170" s="197">
        <v>4</v>
      </c>
      <c r="I170" s="193"/>
      <c r="J170" s="193"/>
      <c r="K170" s="193"/>
      <c r="L170" s="134"/>
      <c r="M170" s="137"/>
      <c r="T170" s="138"/>
      <c r="AT170" s="136" t="s">
        <v>156</v>
      </c>
      <c r="AU170" s="136" t="s">
        <v>108</v>
      </c>
      <c r="AV170" s="12" t="s">
        <v>108</v>
      </c>
      <c r="AW170" s="12" t="s">
        <v>31</v>
      </c>
      <c r="AX170" s="12" t="s">
        <v>85</v>
      </c>
      <c r="AY170" s="136" t="s">
        <v>146</v>
      </c>
    </row>
    <row r="171" spans="2:65" s="1" customFormat="1" ht="16.5" customHeight="1">
      <c r="B171" s="124"/>
      <c r="C171" s="205" t="s">
        <v>7</v>
      </c>
      <c r="D171" s="206" t="s">
        <v>149</v>
      </c>
      <c r="E171" s="207" t="s">
        <v>687</v>
      </c>
      <c r="F171" s="204" t="s">
        <v>688</v>
      </c>
      <c r="G171" s="208" t="s">
        <v>185</v>
      </c>
      <c r="H171" s="209">
        <v>0.06</v>
      </c>
      <c r="I171" s="155">
        <v>0</v>
      </c>
      <c r="J171" s="203">
        <f>ROUND(I171*H171,2)</f>
        <v>0</v>
      </c>
      <c r="K171" s="204" t="s">
        <v>153</v>
      </c>
      <c r="L171" s="27"/>
      <c r="M171" s="128" t="s">
        <v>1</v>
      </c>
      <c r="N171" s="129" t="s">
        <v>43</v>
      </c>
      <c r="O171" s="130">
        <v>6.3440000000000003</v>
      </c>
      <c r="P171" s="130">
        <f>O171*H171</f>
        <v>0.38063999999999998</v>
      </c>
      <c r="Q171" s="130">
        <v>0</v>
      </c>
      <c r="R171" s="130">
        <f>Q171*H171</f>
        <v>0</v>
      </c>
      <c r="S171" s="130">
        <v>0</v>
      </c>
      <c r="T171" s="131">
        <f>S171*H171</f>
        <v>0</v>
      </c>
      <c r="AR171" s="132" t="s">
        <v>207</v>
      </c>
      <c r="AT171" s="132" t="s">
        <v>149</v>
      </c>
      <c r="AU171" s="132" t="s">
        <v>108</v>
      </c>
      <c r="AY171" s="15" t="s">
        <v>146</v>
      </c>
      <c r="BE171" s="133">
        <f>IF(N171="základní",J171,0)</f>
        <v>0</v>
      </c>
      <c r="BF171" s="133">
        <f>IF(N171="snížená",J171,0)</f>
        <v>0</v>
      </c>
      <c r="BG171" s="133">
        <f>IF(N171="zákl. přenesená",J171,0)</f>
        <v>0</v>
      </c>
      <c r="BH171" s="133">
        <f>IF(N171="sníž. přenesená",J171,0)</f>
        <v>0</v>
      </c>
      <c r="BI171" s="133">
        <f>IF(N171="nulová",J171,0)</f>
        <v>0</v>
      </c>
      <c r="BJ171" s="15" t="s">
        <v>108</v>
      </c>
      <c r="BK171" s="133">
        <f>ROUND(I171*H171,2)</f>
        <v>0</v>
      </c>
      <c r="BL171" s="15" t="s">
        <v>207</v>
      </c>
      <c r="BM171" s="132" t="s">
        <v>689</v>
      </c>
    </row>
    <row r="172" spans="2:65" s="12" customFormat="1">
      <c r="B172" s="134"/>
      <c r="C172" s="193"/>
      <c r="D172" s="194" t="s">
        <v>156</v>
      </c>
      <c r="E172" s="195" t="s">
        <v>1</v>
      </c>
      <c r="F172" s="196" t="s">
        <v>690</v>
      </c>
      <c r="G172" s="193"/>
      <c r="H172" s="197">
        <v>0.06</v>
      </c>
      <c r="I172" s="193"/>
      <c r="J172" s="193"/>
      <c r="K172" s="193"/>
      <c r="L172" s="134"/>
      <c r="M172" s="149"/>
      <c r="N172" s="150"/>
      <c r="O172" s="150"/>
      <c r="P172" s="150"/>
      <c r="Q172" s="150"/>
      <c r="R172" s="150"/>
      <c r="S172" s="150"/>
      <c r="T172" s="151"/>
      <c r="AT172" s="136" t="s">
        <v>156</v>
      </c>
      <c r="AU172" s="136" t="s">
        <v>108</v>
      </c>
      <c r="AV172" s="12" t="s">
        <v>108</v>
      </c>
      <c r="AW172" s="12" t="s">
        <v>31</v>
      </c>
      <c r="AX172" s="12" t="s">
        <v>85</v>
      </c>
      <c r="AY172" s="136" t="s">
        <v>146</v>
      </c>
    </row>
    <row r="173" spans="2:65" s="1" customFormat="1" ht="6.95" customHeight="1">
      <c r="B173" s="39"/>
      <c r="C173" s="202"/>
      <c r="D173" s="202"/>
      <c r="E173" s="202"/>
      <c r="F173" s="202"/>
      <c r="G173" s="202"/>
      <c r="H173" s="202"/>
      <c r="I173" s="202"/>
      <c r="J173" s="202"/>
      <c r="K173" s="202"/>
      <c r="L173" s="27"/>
    </row>
  </sheetData>
  <sheetProtection sheet="1" objects="1" scenarios="1" selectLockedCells="1"/>
  <autoFilter ref="C122:K172" xr:uid="{00000000-0009-0000-0000-000004000000}"/>
  <mergeCells count="9">
    <mergeCell ref="E87:H87"/>
    <mergeCell ref="E113:H113"/>
    <mergeCell ref="E115:H115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B2:BM235"/>
  <sheetViews>
    <sheetView showGridLines="0" topLeftCell="A220" zoomScaleNormal="100" workbookViewId="0">
      <selection activeCell="I233" sqref="I233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56" t="s">
        <v>5</v>
      </c>
      <c r="M2" s="157"/>
      <c r="N2" s="157"/>
      <c r="O2" s="157"/>
      <c r="P2" s="157"/>
      <c r="Q2" s="157"/>
      <c r="R2" s="157"/>
      <c r="S2" s="157"/>
      <c r="T2" s="157"/>
      <c r="U2" s="157"/>
      <c r="V2" s="157"/>
      <c r="AT2" s="15" t="s">
        <v>98</v>
      </c>
    </row>
    <row r="3" spans="2:46" ht="6.95" hidden="1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85</v>
      </c>
    </row>
    <row r="4" spans="2:46" ht="24.95" hidden="1" customHeight="1">
      <c r="B4" s="18"/>
      <c r="D4" s="19" t="s">
        <v>111</v>
      </c>
      <c r="L4" s="18"/>
      <c r="M4" s="83" t="s">
        <v>10</v>
      </c>
      <c r="AT4" s="15" t="s">
        <v>3</v>
      </c>
    </row>
    <row r="5" spans="2:46" ht="6.95" hidden="1" customHeight="1">
      <c r="B5" s="18"/>
      <c r="L5" s="18"/>
    </row>
    <row r="6" spans="2:46" ht="12" hidden="1" customHeight="1">
      <c r="B6" s="18"/>
      <c r="D6" s="24" t="s">
        <v>13</v>
      </c>
      <c r="L6" s="18"/>
    </row>
    <row r="7" spans="2:46" ht="16.5" hidden="1" customHeight="1">
      <c r="B7" s="18"/>
      <c r="E7" s="191" t="str">
        <f>'Rekapitulace zakázky'!K6</f>
        <v>CERMNA-224-BYT-9</v>
      </c>
      <c r="F7" s="192"/>
      <c r="G7" s="192"/>
      <c r="H7" s="192"/>
      <c r="L7" s="18"/>
    </row>
    <row r="8" spans="2:46" s="1" customFormat="1" ht="12" hidden="1" customHeight="1">
      <c r="B8" s="27"/>
      <c r="D8" s="24" t="s">
        <v>112</v>
      </c>
      <c r="L8" s="27"/>
    </row>
    <row r="9" spans="2:46" s="1" customFormat="1" ht="16.5" hidden="1" customHeight="1">
      <c r="B9" s="27"/>
      <c r="E9" s="181" t="s">
        <v>691</v>
      </c>
      <c r="F9" s="190"/>
      <c r="G9" s="190"/>
      <c r="H9" s="190"/>
      <c r="L9" s="27"/>
    </row>
    <row r="10" spans="2:46" s="1" customFormat="1" hidden="1">
      <c r="B10" s="27"/>
      <c r="L10" s="27"/>
    </row>
    <row r="11" spans="2:46" s="1" customFormat="1" ht="12" hidden="1" customHeight="1">
      <c r="B11" s="27"/>
      <c r="D11" s="24" t="s">
        <v>15</v>
      </c>
      <c r="F11" s="22" t="s">
        <v>16</v>
      </c>
      <c r="I11" s="24" t="s">
        <v>17</v>
      </c>
      <c r="J11" s="22" t="s">
        <v>1</v>
      </c>
      <c r="L11" s="27"/>
    </row>
    <row r="12" spans="2:46" s="1" customFormat="1" ht="12" hidden="1" customHeight="1">
      <c r="B12" s="27"/>
      <c r="D12" s="24" t="s">
        <v>18</v>
      </c>
      <c r="F12" s="22" t="s">
        <v>19</v>
      </c>
      <c r="I12" s="24" t="s">
        <v>20</v>
      </c>
      <c r="J12" s="47">
        <f>'Rekapitulace zakázky'!AN8</f>
        <v>45673</v>
      </c>
      <c r="L12" s="27"/>
    </row>
    <row r="13" spans="2:46" s="1" customFormat="1" ht="10.9" hidden="1" customHeight="1">
      <c r="B13" s="27"/>
      <c r="L13" s="27"/>
    </row>
    <row r="14" spans="2:46" s="1" customFormat="1" ht="12" hidden="1" customHeight="1">
      <c r="B14" s="27"/>
      <c r="D14" s="24" t="s">
        <v>21</v>
      </c>
      <c r="I14" s="24" t="s">
        <v>22</v>
      </c>
      <c r="J14" s="22" t="s">
        <v>23</v>
      </c>
      <c r="L14" s="27"/>
    </row>
    <row r="15" spans="2:46" s="1" customFormat="1" ht="18" hidden="1" customHeight="1">
      <c r="B15" s="27"/>
      <c r="E15" s="22" t="s">
        <v>24</v>
      </c>
      <c r="I15" s="24" t="s">
        <v>25</v>
      </c>
      <c r="J15" s="22" t="s">
        <v>1</v>
      </c>
      <c r="L15" s="27"/>
    </row>
    <row r="16" spans="2:46" s="1" customFormat="1" ht="6.95" hidden="1" customHeight="1">
      <c r="B16" s="27"/>
      <c r="L16" s="27"/>
    </row>
    <row r="17" spans="2:12" s="1" customFormat="1" ht="12" hidden="1" customHeight="1">
      <c r="B17" s="27"/>
      <c r="D17" s="24" t="s">
        <v>26</v>
      </c>
      <c r="I17" s="24" t="s">
        <v>22</v>
      </c>
      <c r="J17" s="22" t="str">
        <f>'Rekapitulace zakázky'!AN13</f>
        <v/>
      </c>
      <c r="L17" s="27"/>
    </row>
    <row r="18" spans="2:12" s="1" customFormat="1" ht="18" hidden="1" customHeight="1">
      <c r="B18" s="27"/>
      <c r="E18" s="165" t="str">
        <f>'Rekapitulace zakázky'!E14</f>
        <v xml:space="preserve"> </v>
      </c>
      <c r="F18" s="165"/>
      <c r="G18" s="165"/>
      <c r="H18" s="165"/>
      <c r="I18" s="24" t="s">
        <v>25</v>
      </c>
      <c r="J18" s="22" t="str">
        <f>'Rekapitulace zakázky'!AN14</f>
        <v/>
      </c>
      <c r="L18" s="27"/>
    </row>
    <row r="19" spans="2:12" s="1" customFormat="1" ht="6.95" hidden="1" customHeight="1">
      <c r="B19" s="27"/>
      <c r="L19" s="27"/>
    </row>
    <row r="20" spans="2:12" s="1" customFormat="1" ht="12" hidden="1" customHeight="1">
      <c r="B20" s="27"/>
      <c r="D20" s="24" t="s">
        <v>28</v>
      </c>
      <c r="I20" s="24" t="s">
        <v>22</v>
      </c>
      <c r="J20" s="22" t="s">
        <v>29</v>
      </c>
      <c r="L20" s="27"/>
    </row>
    <row r="21" spans="2:12" s="1" customFormat="1" ht="18" hidden="1" customHeight="1">
      <c r="B21" s="27"/>
      <c r="E21" s="22" t="s">
        <v>30</v>
      </c>
      <c r="I21" s="24" t="s">
        <v>25</v>
      </c>
      <c r="J21" s="22" t="s">
        <v>1</v>
      </c>
      <c r="L21" s="27"/>
    </row>
    <row r="22" spans="2:12" s="1" customFormat="1" ht="6.95" hidden="1" customHeight="1">
      <c r="B22" s="27"/>
      <c r="L22" s="27"/>
    </row>
    <row r="23" spans="2:12" s="1" customFormat="1" ht="12" hidden="1" customHeight="1">
      <c r="B23" s="27"/>
      <c r="D23" s="24" t="s">
        <v>32</v>
      </c>
      <c r="I23" s="24" t="s">
        <v>22</v>
      </c>
      <c r="J23" s="22" t="s">
        <v>33</v>
      </c>
      <c r="L23" s="27"/>
    </row>
    <row r="24" spans="2:12" s="1" customFormat="1" ht="18" hidden="1" customHeight="1">
      <c r="B24" s="27"/>
      <c r="E24" s="22" t="s">
        <v>34</v>
      </c>
      <c r="I24" s="24" t="s">
        <v>25</v>
      </c>
      <c r="J24" s="22" t="s">
        <v>1</v>
      </c>
      <c r="L24" s="27"/>
    </row>
    <row r="25" spans="2:12" s="1" customFormat="1" ht="6.95" hidden="1" customHeight="1">
      <c r="B25" s="27"/>
      <c r="L25" s="27"/>
    </row>
    <row r="26" spans="2:12" s="1" customFormat="1" ht="12" hidden="1" customHeight="1">
      <c r="B26" s="27"/>
      <c r="D26" s="24" t="s">
        <v>35</v>
      </c>
      <c r="L26" s="27"/>
    </row>
    <row r="27" spans="2:12" s="7" customFormat="1" ht="23.25" hidden="1" customHeight="1">
      <c r="B27" s="84"/>
      <c r="E27" s="167" t="s">
        <v>114</v>
      </c>
      <c r="F27" s="167"/>
      <c r="G27" s="167"/>
      <c r="H27" s="167"/>
      <c r="L27" s="84"/>
    </row>
    <row r="28" spans="2:12" s="1" customFormat="1" ht="6.95" hidden="1" customHeight="1">
      <c r="B28" s="27"/>
      <c r="L28" s="27"/>
    </row>
    <row r="29" spans="2:12" s="1" customFormat="1" ht="6.95" hidden="1" customHeight="1">
      <c r="B29" s="27"/>
      <c r="D29" s="48"/>
      <c r="E29" s="48"/>
      <c r="F29" s="48"/>
      <c r="G29" s="48"/>
      <c r="H29" s="48"/>
      <c r="I29" s="48"/>
      <c r="J29" s="48"/>
      <c r="K29" s="48"/>
      <c r="L29" s="27"/>
    </row>
    <row r="30" spans="2:12" s="1" customFormat="1" ht="25.35" hidden="1" customHeight="1">
      <c r="B30" s="27"/>
      <c r="D30" s="85" t="s">
        <v>37</v>
      </c>
      <c r="J30" s="61">
        <f>ROUND(J121, 2)</f>
        <v>0</v>
      </c>
      <c r="L30" s="27"/>
    </row>
    <row r="31" spans="2:12" s="1" customFormat="1" ht="6.95" hidden="1" customHeight="1">
      <c r="B31" s="27"/>
      <c r="D31" s="48"/>
      <c r="E31" s="48"/>
      <c r="F31" s="48"/>
      <c r="G31" s="48"/>
      <c r="H31" s="48"/>
      <c r="I31" s="48"/>
      <c r="J31" s="48"/>
      <c r="K31" s="48"/>
      <c r="L31" s="27"/>
    </row>
    <row r="32" spans="2:12" s="1" customFormat="1" ht="14.45" hidden="1" customHeight="1">
      <c r="B32" s="27"/>
      <c r="F32" s="30" t="s">
        <v>39</v>
      </c>
      <c r="I32" s="30" t="s">
        <v>38</v>
      </c>
      <c r="J32" s="30" t="s">
        <v>40</v>
      </c>
      <c r="L32" s="27"/>
    </row>
    <row r="33" spans="2:12" s="1" customFormat="1" ht="14.45" hidden="1" customHeight="1">
      <c r="B33" s="27"/>
      <c r="D33" s="50" t="s">
        <v>41</v>
      </c>
      <c r="E33" s="24" t="s">
        <v>42</v>
      </c>
      <c r="F33" s="86">
        <f>ROUND((SUM(BE121:BE234)),  2)</f>
        <v>0</v>
      </c>
      <c r="I33" s="87">
        <v>0.21</v>
      </c>
      <c r="J33" s="86">
        <f>ROUND(((SUM(BE121:BE234))*I33),  2)</f>
        <v>0</v>
      </c>
      <c r="L33" s="27"/>
    </row>
    <row r="34" spans="2:12" s="1" customFormat="1" ht="14.45" hidden="1" customHeight="1">
      <c r="B34" s="27"/>
      <c r="E34" s="24" t="s">
        <v>43</v>
      </c>
      <c r="F34" s="86">
        <f>ROUND((SUM(BF121:BF234)),  2)</f>
        <v>0</v>
      </c>
      <c r="I34" s="87">
        <v>0.12</v>
      </c>
      <c r="J34" s="86">
        <f>ROUND(((SUM(BF121:BF234))*I34),  2)</f>
        <v>0</v>
      </c>
      <c r="L34" s="27"/>
    </row>
    <row r="35" spans="2:12" s="1" customFormat="1" ht="14.45" hidden="1" customHeight="1">
      <c r="B35" s="27"/>
      <c r="E35" s="24" t="s">
        <v>44</v>
      </c>
      <c r="F35" s="86">
        <f>ROUND((SUM(BG121:BG234)),  2)</f>
        <v>0</v>
      </c>
      <c r="I35" s="87">
        <v>0.21</v>
      </c>
      <c r="J35" s="86">
        <f>0</f>
        <v>0</v>
      </c>
      <c r="L35" s="27"/>
    </row>
    <row r="36" spans="2:12" s="1" customFormat="1" ht="14.45" hidden="1" customHeight="1">
      <c r="B36" s="27"/>
      <c r="E36" s="24" t="s">
        <v>45</v>
      </c>
      <c r="F36" s="86">
        <f>ROUND((SUM(BH121:BH234)),  2)</f>
        <v>0</v>
      </c>
      <c r="I36" s="87">
        <v>0.12</v>
      </c>
      <c r="J36" s="86">
        <f>0</f>
        <v>0</v>
      </c>
      <c r="L36" s="27"/>
    </row>
    <row r="37" spans="2:12" s="1" customFormat="1" ht="14.45" hidden="1" customHeight="1">
      <c r="B37" s="27"/>
      <c r="E37" s="24" t="s">
        <v>46</v>
      </c>
      <c r="F37" s="86">
        <f>ROUND((SUM(BI121:BI234)),  2)</f>
        <v>0</v>
      </c>
      <c r="I37" s="87">
        <v>0</v>
      </c>
      <c r="J37" s="86">
        <f>0</f>
        <v>0</v>
      </c>
      <c r="L37" s="27"/>
    </row>
    <row r="38" spans="2:12" s="1" customFormat="1" ht="6.95" hidden="1" customHeight="1">
      <c r="B38" s="27"/>
      <c r="L38" s="27"/>
    </row>
    <row r="39" spans="2:12" s="1" customFormat="1" ht="25.35" hidden="1" customHeight="1">
      <c r="B39" s="27"/>
      <c r="C39" s="88"/>
      <c r="D39" s="89" t="s">
        <v>47</v>
      </c>
      <c r="E39" s="52"/>
      <c r="F39" s="52"/>
      <c r="G39" s="90" t="s">
        <v>48</v>
      </c>
      <c r="H39" s="91" t="s">
        <v>49</v>
      </c>
      <c r="I39" s="52"/>
      <c r="J39" s="92">
        <f>SUM(J30:J37)</f>
        <v>0</v>
      </c>
      <c r="K39" s="93"/>
      <c r="L39" s="27"/>
    </row>
    <row r="40" spans="2:12" s="1" customFormat="1" ht="14.45" hidden="1" customHeight="1">
      <c r="B40" s="27"/>
      <c r="L40" s="27"/>
    </row>
    <row r="41" spans="2:12" ht="14.45" hidden="1" customHeight="1">
      <c r="B41" s="18"/>
      <c r="L41" s="18"/>
    </row>
    <row r="42" spans="2:12" ht="14.45" hidden="1" customHeight="1">
      <c r="B42" s="18"/>
      <c r="L42" s="18"/>
    </row>
    <row r="43" spans="2:12" ht="14.45" hidden="1" customHeight="1">
      <c r="B43" s="18"/>
      <c r="L43" s="18"/>
    </row>
    <row r="44" spans="2:12" ht="14.45" hidden="1" customHeight="1">
      <c r="B44" s="18"/>
      <c r="L44" s="18"/>
    </row>
    <row r="45" spans="2:12" ht="14.45" hidden="1" customHeight="1">
      <c r="B45" s="18"/>
      <c r="L45" s="18"/>
    </row>
    <row r="46" spans="2:12" ht="14.45" hidden="1" customHeight="1">
      <c r="B46" s="18"/>
      <c r="L46" s="18"/>
    </row>
    <row r="47" spans="2:12" ht="14.45" hidden="1" customHeight="1">
      <c r="B47" s="18"/>
      <c r="L47" s="18"/>
    </row>
    <row r="48" spans="2:12" ht="14.45" hidden="1" customHeight="1">
      <c r="B48" s="18"/>
      <c r="L48" s="18"/>
    </row>
    <row r="49" spans="2:12" ht="14.45" hidden="1" customHeight="1">
      <c r="B49" s="18"/>
      <c r="L49" s="18"/>
    </row>
    <row r="50" spans="2:12" s="1" customFormat="1" ht="14.45" hidden="1" customHeight="1">
      <c r="B50" s="27"/>
      <c r="D50" s="36" t="s">
        <v>50</v>
      </c>
      <c r="E50" s="37"/>
      <c r="F50" s="37"/>
      <c r="G50" s="36" t="s">
        <v>51</v>
      </c>
      <c r="H50" s="37"/>
      <c r="I50" s="37"/>
      <c r="J50" s="37"/>
      <c r="K50" s="37"/>
      <c r="L50" s="27"/>
    </row>
    <row r="51" spans="2:12" hidden="1">
      <c r="B51" s="18"/>
      <c r="L51" s="18"/>
    </row>
    <row r="52" spans="2:12" hidden="1">
      <c r="B52" s="18"/>
      <c r="L52" s="18"/>
    </row>
    <row r="53" spans="2:12" hidden="1">
      <c r="B53" s="18"/>
      <c r="L53" s="18"/>
    </row>
    <row r="54" spans="2:12" hidden="1">
      <c r="B54" s="18"/>
      <c r="L54" s="18"/>
    </row>
    <row r="55" spans="2:12" hidden="1">
      <c r="B55" s="18"/>
      <c r="L55" s="18"/>
    </row>
    <row r="56" spans="2:12" hidden="1">
      <c r="B56" s="18"/>
      <c r="L56" s="18"/>
    </row>
    <row r="57" spans="2:12" hidden="1">
      <c r="B57" s="18"/>
      <c r="L57" s="18"/>
    </row>
    <row r="58" spans="2:12" hidden="1">
      <c r="B58" s="18"/>
      <c r="L58" s="18"/>
    </row>
    <row r="59" spans="2:12" hidden="1">
      <c r="B59" s="18"/>
      <c r="L59" s="18"/>
    </row>
    <row r="60" spans="2:12" hidden="1">
      <c r="B60" s="18"/>
      <c r="L60" s="18"/>
    </row>
    <row r="61" spans="2:12" s="1" customFormat="1" ht="12.75" hidden="1">
      <c r="B61" s="27"/>
      <c r="D61" s="38" t="s">
        <v>52</v>
      </c>
      <c r="E61" s="29"/>
      <c r="F61" s="94" t="s">
        <v>53</v>
      </c>
      <c r="G61" s="38" t="s">
        <v>52</v>
      </c>
      <c r="H61" s="29"/>
      <c r="I61" s="29"/>
      <c r="J61" s="95" t="s">
        <v>53</v>
      </c>
      <c r="K61" s="29"/>
      <c r="L61" s="27"/>
    </row>
    <row r="62" spans="2:12" hidden="1">
      <c r="B62" s="18"/>
      <c r="L62" s="18"/>
    </row>
    <row r="63" spans="2:12" hidden="1">
      <c r="B63" s="18"/>
      <c r="L63" s="18"/>
    </row>
    <row r="64" spans="2:12" hidden="1">
      <c r="B64" s="18"/>
      <c r="L64" s="18"/>
    </row>
    <row r="65" spans="2:12" s="1" customFormat="1" ht="12.75" hidden="1">
      <c r="B65" s="27"/>
      <c r="D65" s="36" t="s">
        <v>54</v>
      </c>
      <c r="E65" s="37"/>
      <c r="F65" s="37"/>
      <c r="G65" s="36" t="s">
        <v>55</v>
      </c>
      <c r="H65" s="37"/>
      <c r="I65" s="37"/>
      <c r="J65" s="37"/>
      <c r="K65" s="37"/>
      <c r="L65" s="27"/>
    </row>
    <row r="66" spans="2:12" hidden="1">
      <c r="B66" s="18"/>
      <c r="L66" s="18"/>
    </row>
    <row r="67" spans="2:12" hidden="1">
      <c r="B67" s="18"/>
      <c r="L67" s="18"/>
    </row>
    <row r="68" spans="2:12" hidden="1">
      <c r="B68" s="18"/>
      <c r="L68" s="18"/>
    </row>
    <row r="69" spans="2:12" hidden="1">
      <c r="B69" s="18"/>
      <c r="L69" s="18"/>
    </row>
    <row r="70" spans="2:12" hidden="1">
      <c r="B70" s="18"/>
      <c r="L70" s="18"/>
    </row>
    <row r="71" spans="2:12" hidden="1">
      <c r="B71" s="18"/>
      <c r="L71" s="18"/>
    </row>
    <row r="72" spans="2:12" hidden="1">
      <c r="B72" s="18"/>
      <c r="L72" s="18"/>
    </row>
    <row r="73" spans="2:12" hidden="1">
      <c r="B73" s="18"/>
      <c r="L73" s="18"/>
    </row>
    <row r="74" spans="2:12" hidden="1">
      <c r="B74" s="18"/>
      <c r="L74" s="18"/>
    </row>
    <row r="75" spans="2:12" hidden="1">
      <c r="B75" s="18"/>
      <c r="L75" s="18"/>
    </row>
    <row r="76" spans="2:12" s="1" customFormat="1" ht="12.75" hidden="1">
      <c r="B76" s="27"/>
      <c r="D76" s="38" t="s">
        <v>52</v>
      </c>
      <c r="E76" s="29"/>
      <c r="F76" s="94" t="s">
        <v>53</v>
      </c>
      <c r="G76" s="38" t="s">
        <v>52</v>
      </c>
      <c r="H76" s="29"/>
      <c r="I76" s="29"/>
      <c r="J76" s="95" t="s">
        <v>53</v>
      </c>
      <c r="K76" s="29"/>
      <c r="L76" s="27"/>
    </row>
    <row r="77" spans="2:12" s="1" customFormat="1" ht="14.45" hidden="1" customHeight="1"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27"/>
    </row>
    <row r="78" spans="2:12" hidden="1"/>
    <row r="79" spans="2:12" hidden="1"/>
    <row r="80" spans="2:12" hidden="1"/>
    <row r="81" spans="2:47" s="1" customFormat="1" ht="6.95" customHeight="1"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27"/>
    </row>
    <row r="82" spans="2:47" s="1" customFormat="1" ht="24.95" customHeight="1">
      <c r="B82" s="27"/>
      <c r="C82" s="19" t="s">
        <v>115</v>
      </c>
      <c r="L82" s="27"/>
    </row>
    <row r="83" spans="2:47" s="1" customFormat="1" ht="6.95" customHeight="1">
      <c r="B83" s="27"/>
      <c r="L83" s="27"/>
    </row>
    <row r="84" spans="2:47" s="1" customFormat="1" ht="12" customHeight="1">
      <c r="B84" s="27"/>
      <c r="C84" s="24" t="s">
        <v>13</v>
      </c>
      <c r="L84" s="27"/>
    </row>
    <row r="85" spans="2:47" s="1" customFormat="1" ht="16.5" customHeight="1">
      <c r="B85" s="27"/>
      <c r="E85" s="191" t="str">
        <f>E7</f>
        <v>CERMNA-224-BYT-9</v>
      </c>
      <c r="F85" s="192"/>
      <c r="G85" s="192"/>
      <c r="H85" s="192"/>
      <c r="L85" s="27"/>
    </row>
    <row r="86" spans="2:47" s="1" customFormat="1" ht="12" customHeight="1">
      <c r="B86" s="27"/>
      <c r="C86" s="24" t="s">
        <v>112</v>
      </c>
      <c r="L86" s="27"/>
    </row>
    <row r="87" spans="2:47" s="1" customFormat="1" ht="16.5" customHeight="1">
      <c r="B87" s="27"/>
      <c r="E87" s="181" t="str">
        <f>E9</f>
        <v>17 - ELEKTRO</v>
      </c>
      <c r="F87" s="190"/>
      <c r="G87" s="190"/>
      <c r="H87" s="190"/>
      <c r="L87" s="27"/>
    </row>
    <row r="88" spans="2:47" s="1" customFormat="1" ht="6.95" customHeight="1">
      <c r="B88" s="27"/>
      <c r="L88" s="27"/>
    </row>
    <row r="89" spans="2:47" s="1" customFormat="1" ht="12" customHeight="1">
      <c r="B89" s="27"/>
      <c r="C89" s="24" t="s">
        <v>18</v>
      </c>
      <c r="F89" s="22" t="str">
        <f>F12</f>
        <v>Dolní Čermná 224, okr. Ústí n. Orlicí</v>
      </c>
      <c r="I89" s="24" t="s">
        <v>20</v>
      </c>
      <c r="J89" s="47">
        <f>IF(J12="","",J12)</f>
        <v>45673</v>
      </c>
      <c r="L89" s="27"/>
    </row>
    <row r="90" spans="2:47" s="1" customFormat="1" ht="6.95" customHeight="1">
      <c r="B90" s="27"/>
      <c r="L90" s="27"/>
    </row>
    <row r="91" spans="2:47" s="1" customFormat="1" ht="15.2" customHeight="1">
      <c r="B91" s="27"/>
      <c r="C91" s="24" t="s">
        <v>21</v>
      </c>
      <c r="F91" s="22" t="str">
        <f>E15</f>
        <v>Dětský domov Dolní Čermná</v>
      </c>
      <c r="I91" s="24" t="s">
        <v>28</v>
      </c>
      <c r="J91" s="25" t="str">
        <f>E21</f>
        <v>vs-studio s.r.o.</v>
      </c>
      <c r="L91" s="27"/>
    </row>
    <row r="92" spans="2:47" s="1" customFormat="1" ht="15.2" customHeight="1">
      <c r="B92" s="27"/>
      <c r="C92" s="24" t="s">
        <v>26</v>
      </c>
      <c r="F92" s="22" t="str">
        <f>IF(E18="","",E18)</f>
        <v xml:space="preserve"> </v>
      </c>
      <c r="I92" s="24" t="s">
        <v>32</v>
      </c>
      <c r="J92" s="25" t="str">
        <f>E24</f>
        <v>Jaroslav Klíma</v>
      </c>
      <c r="L92" s="27"/>
    </row>
    <row r="93" spans="2:47" s="1" customFormat="1" ht="10.35" customHeight="1">
      <c r="B93" s="27"/>
      <c r="L93" s="27"/>
    </row>
    <row r="94" spans="2:47" s="1" customFormat="1" ht="29.25" customHeight="1">
      <c r="B94" s="27"/>
      <c r="C94" s="96" t="s">
        <v>116</v>
      </c>
      <c r="D94" s="88"/>
      <c r="E94" s="88"/>
      <c r="F94" s="88"/>
      <c r="G94" s="88"/>
      <c r="H94" s="88"/>
      <c r="I94" s="88"/>
      <c r="J94" s="97" t="s">
        <v>117</v>
      </c>
      <c r="K94" s="88"/>
      <c r="L94" s="27"/>
    </row>
    <row r="95" spans="2:47" s="1" customFormat="1" ht="10.35" customHeight="1">
      <c r="B95" s="27"/>
      <c r="L95" s="27"/>
    </row>
    <row r="96" spans="2:47" s="1" customFormat="1" ht="22.9" customHeight="1">
      <c r="B96" s="27"/>
      <c r="C96" s="98" t="s">
        <v>118</v>
      </c>
      <c r="J96" s="61">
        <f>J121</f>
        <v>0</v>
      </c>
      <c r="L96" s="27"/>
      <c r="AU96" s="15" t="s">
        <v>119</v>
      </c>
    </row>
    <row r="97" spans="2:12" s="8" customFormat="1" ht="24.95" customHeight="1">
      <c r="B97" s="99"/>
      <c r="D97" s="100" t="s">
        <v>123</v>
      </c>
      <c r="E97" s="101"/>
      <c r="F97" s="101"/>
      <c r="G97" s="101"/>
      <c r="H97" s="101"/>
      <c r="I97" s="101"/>
      <c r="J97" s="102">
        <f>J122</f>
        <v>0</v>
      </c>
      <c r="L97" s="99"/>
    </row>
    <row r="98" spans="2:12" s="9" customFormat="1" ht="19.899999999999999" customHeight="1">
      <c r="B98" s="103"/>
      <c r="D98" s="104" t="s">
        <v>692</v>
      </c>
      <c r="E98" s="105"/>
      <c r="F98" s="105"/>
      <c r="G98" s="105"/>
      <c r="H98" s="105"/>
      <c r="I98" s="105"/>
      <c r="J98" s="106">
        <f>J123</f>
        <v>0</v>
      </c>
      <c r="L98" s="103"/>
    </row>
    <row r="99" spans="2:12" s="9" customFormat="1" ht="19.899999999999999" customHeight="1">
      <c r="B99" s="103"/>
      <c r="D99" s="104" t="s">
        <v>693</v>
      </c>
      <c r="E99" s="105"/>
      <c r="F99" s="105"/>
      <c r="G99" s="105"/>
      <c r="H99" s="105"/>
      <c r="I99" s="105"/>
      <c r="J99" s="106">
        <f>J204</f>
        <v>0</v>
      </c>
      <c r="L99" s="103"/>
    </row>
    <row r="100" spans="2:12" s="8" customFormat="1" ht="24.95" customHeight="1">
      <c r="B100" s="99"/>
      <c r="D100" s="100" t="s">
        <v>694</v>
      </c>
      <c r="E100" s="101"/>
      <c r="F100" s="101"/>
      <c r="G100" s="101"/>
      <c r="H100" s="101"/>
      <c r="I100" s="101"/>
      <c r="J100" s="102">
        <f>J207</f>
        <v>0</v>
      </c>
      <c r="L100" s="99"/>
    </row>
    <row r="101" spans="2:12" s="9" customFormat="1" ht="19.899999999999999" customHeight="1">
      <c r="B101" s="103"/>
      <c r="D101" s="104" t="s">
        <v>695</v>
      </c>
      <c r="E101" s="105"/>
      <c r="F101" s="105"/>
      <c r="G101" s="105"/>
      <c r="H101" s="105"/>
      <c r="I101" s="105"/>
      <c r="J101" s="106">
        <f>J208</f>
        <v>0</v>
      </c>
      <c r="L101" s="103"/>
    </row>
    <row r="102" spans="2:12" s="1" customFormat="1" ht="21.75" customHeight="1">
      <c r="B102" s="27"/>
      <c r="L102" s="27"/>
    </row>
    <row r="103" spans="2:12" s="1" customFormat="1" ht="6.95" customHeight="1">
      <c r="B103" s="39"/>
      <c r="C103" s="40"/>
      <c r="D103" s="40"/>
      <c r="E103" s="40"/>
      <c r="F103" s="40"/>
      <c r="G103" s="40"/>
      <c r="H103" s="40"/>
      <c r="I103" s="40"/>
      <c r="J103" s="40"/>
      <c r="K103" s="40"/>
      <c r="L103" s="27"/>
    </row>
    <row r="107" spans="2:12" s="1" customFormat="1" ht="6.95" customHeight="1">
      <c r="B107" s="41"/>
      <c r="C107" s="42"/>
      <c r="D107" s="42"/>
      <c r="E107" s="42"/>
      <c r="F107" s="42"/>
      <c r="G107" s="42"/>
      <c r="H107" s="42"/>
      <c r="I107" s="42"/>
      <c r="J107" s="42"/>
      <c r="K107" s="42"/>
      <c r="L107" s="27"/>
    </row>
    <row r="108" spans="2:12" s="1" customFormat="1" ht="24.95" customHeight="1">
      <c r="B108" s="27"/>
      <c r="C108" s="19" t="s">
        <v>131</v>
      </c>
      <c r="L108" s="27"/>
    </row>
    <row r="109" spans="2:12" s="1" customFormat="1" ht="6.95" customHeight="1">
      <c r="B109" s="27"/>
      <c r="L109" s="27"/>
    </row>
    <row r="110" spans="2:12" s="1" customFormat="1" ht="12" customHeight="1">
      <c r="B110" s="27"/>
      <c r="C110" s="24" t="s">
        <v>13</v>
      </c>
      <c r="L110" s="27"/>
    </row>
    <row r="111" spans="2:12" s="1" customFormat="1" ht="16.5" customHeight="1">
      <c r="B111" s="27"/>
      <c r="E111" s="191" t="str">
        <f>E7</f>
        <v>CERMNA-224-BYT-9</v>
      </c>
      <c r="F111" s="192"/>
      <c r="G111" s="192"/>
      <c r="H111" s="192"/>
      <c r="L111" s="27"/>
    </row>
    <row r="112" spans="2:12" s="1" customFormat="1" ht="12" customHeight="1">
      <c r="B112" s="27"/>
      <c r="C112" s="24" t="s">
        <v>112</v>
      </c>
      <c r="L112" s="27"/>
    </row>
    <row r="113" spans="2:65" s="1" customFormat="1" ht="16.5" customHeight="1">
      <c r="B113" s="27"/>
      <c r="E113" s="181" t="str">
        <f>E9</f>
        <v>17 - ELEKTRO</v>
      </c>
      <c r="F113" s="190"/>
      <c r="G113" s="190"/>
      <c r="H113" s="190"/>
      <c r="L113" s="27"/>
    </row>
    <row r="114" spans="2:65" s="1" customFormat="1" ht="6.95" customHeight="1">
      <c r="B114" s="27"/>
      <c r="L114" s="27"/>
    </row>
    <row r="115" spans="2:65" s="1" customFormat="1" ht="12" customHeight="1">
      <c r="B115" s="27"/>
      <c r="C115" s="24" t="s">
        <v>18</v>
      </c>
      <c r="F115" s="22" t="str">
        <f>F12</f>
        <v>Dolní Čermná 224, okr. Ústí n. Orlicí</v>
      </c>
      <c r="I115" s="24" t="s">
        <v>20</v>
      </c>
      <c r="J115" s="47">
        <f>IF(J12="","",J12)</f>
        <v>45673</v>
      </c>
      <c r="L115" s="27"/>
    </row>
    <row r="116" spans="2:65" s="1" customFormat="1" ht="6.95" customHeight="1">
      <c r="B116" s="27"/>
      <c r="L116" s="27"/>
    </row>
    <row r="117" spans="2:65" s="1" customFormat="1" ht="15.2" customHeight="1">
      <c r="B117" s="27"/>
      <c r="C117" s="24" t="s">
        <v>21</v>
      </c>
      <c r="F117" s="22" t="str">
        <f>E15</f>
        <v>Dětský domov Dolní Čermná</v>
      </c>
      <c r="I117" s="24" t="s">
        <v>28</v>
      </c>
      <c r="J117" s="25" t="str">
        <f>E21</f>
        <v>vs-studio s.r.o.</v>
      </c>
      <c r="L117" s="27"/>
    </row>
    <row r="118" spans="2:65" s="1" customFormat="1" ht="15.2" customHeight="1">
      <c r="B118" s="27"/>
      <c r="C118" s="24" t="s">
        <v>26</v>
      </c>
      <c r="F118" s="22" t="str">
        <f>IF(E18="","",E18)</f>
        <v xml:space="preserve"> </v>
      </c>
      <c r="I118" s="24" t="s">
        <v>32</v>
      </c>
      <c r="J118" s="25" t="str">
        <f>E24</f>
        <v>Jaroslav Klíma</v>
      </c>
      <c r="L118" s="27"/>
    </row>
    <row r="119" spans="2:65" s="1" customFormat="1" ht="10.35" customHeight="1">
      <c r="B119" s="27"/>
      <c r="L119" s="27"/>
    </row>
    <row r="120" spans="2:65" s="10" customFormat="1" ht="29.25" customHeight="1">
      <c r="B120" s="107"/>
      <c r="C120" s="108" t="s">
        <v>132</v>
      </c>
      <c r="D120" s="109" t="s">
        <v>62</v>
      </c>
      <c r="E120" s="109" t="s">
        <v>58</v>
      </c>
      <c r="F120" s="109" t="s">
        <v>59</v>
      </c>
      <c r="G120" s="109" t="s">
        <v>133</v>
      </c>
      <c r="H120" s="109" t="s">
        <v>134</v>
      </c>
      <c r="I120" s="109" t="s">
        <v>135</v>
      </c>
      <c r="J120" s="109" t="s">
        <v>117</v>
      </c>
      <c r="K120" s="110" t="s">
        <v>136</v>
      </c>
      <c r="L120" s="107"/>
      <c r="M120" s="54" t="s">
        <v>1</v>
      </c>
      <c r="N120" s="55" t="s">
        <v>41</v>
      </c>
      <c r="O120" s="55" t="s">
        <v>137</v>
      </c>
      <c r="P120" s="55" t="s">
        <v>138</v>
      </c>
      <c r="Q120" s="55" t="s">
        <v>139</v>
      </c>
      <c r="R120" s="55" t="s">
        <v>140</v>
      </c>
      <c r="S120" s="55" t="s">
        <v>141</v>
      </c>
      <c r="T120" s="56" t="s">
        <v>142</v>
      </c>
    </row>
    <row r="121" spans="2:65" s="1" customFormat="1" ht="22.9" customHeight="1">
      <c r="B121" s="27"/>
      <c r="C121" s="59" t="s">
        <v>143</v>
      </c>
      <c r="J121" s="111">
        <f>BK121</f>
        <v>0</v>
      </c>
      <c r="L121" s="27"/>
      <c r="M121" s="57"/>
      <c r="N121" s="48"/>
      <c r="O121" s="48"/>
      <c r="P121" s="112">
        <f>P122+P207</f>
        <v>167.6865</v>
      </c>
      <c r="Q121" s="48"/>
      <c r="R121" s="112">
        <f>R122+R207</f>
        <v>0.48939000000000005</v>
      </c>
      <c r="S121" s="48"/>
      <c r="T121" s="113">
        <f>T122+T207</f>
        <v>0.66989999999999994</v>
      </c>
      <c r="AT121" s="15" t="s">
        <v>76</v>
      </c>
      <c r="AU121" s="15" t="s">
        <v>119</v>
      </c>
      <c r="BK121" s="114">
        <f>BK122+BK207</f>
        <v>0</v>
      </c>
    </row>
    <row r="122" spans="2:65" s="11" customFormat="1" ht="25.9" customHeight="1">
      <c r="B122" s="227"/>
      <c r="C122" s="210"/>
      <c r="D122" s="211" t="s">
        <v>76</v>
      </c>
      <c r="E122" s="214" t="s">
        <v>200</v>
      </c>
      <c r="F122" s="214" t="s">
        <v>201</v>
      </c>
      <c r="G122" s="210"/>
      <c r="H122" s="210"/>
      <c r="I122" s="210"/>
      <c r="J122" s="215">
        <f>BK122</f>
        <v>0</v>
      </c>
      <c r="K122" s="210"/>
      <c r="L122" s="115"/>
      <c r="M122" s="118"/>
      <c r="P122" s="119">
        <f>P123+P204</f>
        <v>100.3505</v>
      </c>
      <c r="R122" s="119">
        <f>R123+R204</f>
        <v>0.10899000000000002</v>
      </c>
      <c r="T122" s="120">
        <f>T123+T204</f>
        <v>0</v>
      </c>
      <c r="AR122" s="116" t="s">
        <v>108</v>
      </c>
      <c r="AT122" s="121" t="s">
        <v>76</v>
      </c>
      <c r="AU122" s="121" t="s">
        <v>77</v>
      </c>
      <c r="AY122" s="116" t="s">
        <v>146</v>
      </c>
      <c r="BK122" s="122">
        <f>BK123+BK204</f>
        <v>0</v>
      </c>
    </row>
    <row r="123" spans="2:65" s="11" customFormat="1" ht="22.9" customHeight="1">
      <c r="B123" s="227"/>
      <c r="C123" s="210"/>
      <c r="D123" s="211" t="s">
        <v>76</v>
      </c>
      <c r="E123" s="212" t="s">
        <v>696</v>
      </c>
      <c r="F123" s="212" t="s">
        <v>697</v>
      </c>
      <c r="G123" s="210"/>
      <c r="H123" s="210"/>
      <c r="I123" s="210"/>
      <c r="J123" s="213">
        <f>BK123</f>
        <v>0</v>
      </c>
      <c r="K123" s="210"/>
      <c r="L123" s="115"/>
      <c r="M123" s="118"/>
      <c r="P123" s="119">
        <f>SUM(P124:P203)</f>
        <v>100.31049999999999</v>
      </c>
      <c r="R123" s="119">
        <f>SUM(R124:R203)</f>
        <v>0.10899000000000002</v>
      </c>
      <c r="T123" s="120">
        <f>SUM(T124:T203)</f>
        <v>0</v>
      </c>
      <c r="AR123" s="116" t="s">
        <v>108</v>
      </c>
      <c r="AT123" s="121" t="s">
        <v>76</v>
      </c>
      <c r="AU123" s="121" t="s">
        <v>85</v>
      </c>
      <c r="AY123" s="116" t="s">
        <v>146</v>
      </c>
      <c r="BK123" s="122">
        <f>SUM(BK124:BK203)</f>
        <v>0</v>
      </c>
    </row>
    <row r="124" spans="2:65" s="1" customFormat="1" ht="16.5" customHeight="1">
      <c r="B124" s="219"/>
      <c r="C124" s="205" t="s">
        <v>85</v>
      </c>
      <c r="D124" s="206" t="s">
        <v>149</v>
      </c>
      <c r="E124" s="207" t="s">
        <v>698</v>
      </c>
      <c r="F124" s="204" t="s">
        <v>699</v>
      </c>
      <c r="G124" s="208" t="s">
        <v>348</v>
      </c>
      <c r="H124" s="209">
        <v>1</v>
      </c>
      <c r="I124" s="155">
        <v>0</v>
      </c>
      <c r="J124" s="203">
        <f>ROUND(I124*H124,2)</f>
        <v>0</v>
      </c>
      <c r="K124" s="204" t="s">
        <v>231</v>
      </c>
      <c r="L124" s="27"/>
      <c r="M124" s="128" t="s">
        <v>1</v>
      </c>
      <c r="N124" s="129" t="s">
        <v>43</v>
      </c>
      <c r="O124" s="130">
        <v>0.36099999999999999</v>
      </c>
      <c r="P124" s="130">
        <f>O124*H124</f>
        <v>0.36099999999999999</v>
      </c>
      <c r="Q124" s="130">
        <v>0.05</v>
      </c>
      <c r="R124" s="130">
        <f>Q124*H124</f>
        <v>0.05</v>
      </c>
      <c r="S124" s="130">
        <v>0</v>
      </c>
      <c r="T124" s="131">
        <f>S124*H124</f>
        <v>0</v>
      </c>
      <c r="AR124" s="132" t="s">
        <v>207</v>
      </c>
      <c r="AT124" s="132" t="s">
        <v>149</v>
      </c>
      <c r="AU124" s="132" t="s">
        <v>108</v>
      </c>
      <c r="AY124" s="15" t="s">
        <v>146</v>
      </c>
      <c r="BE124" s="133">
        <f>IF(N124="základní",J124,0)</f>
        <v>0</v>
      </c>
      <c r="BF124" s="133">
        <f>IF(N124="snížená",J124,0)</f>
        <v>0</v>
      </c>
      <c r="BG124" s="133">
        <f>IF(N124="zákl. přenesená",J124,0)</f>
        <v>0</v>
      </c>
      <c r="BH124" s="133">
        <f>IF(N124="sníž. přenesená",J124,0)</f>
        <v>0</v>
      </c>
      <c r="BI124" s="133">
        <f>IF(N124="nulová",J124,0)</f>
        <v>0</v>
      </c>
      <c r="BJ124" s="15" t="s">
        <v>108</v>
      </c>
      <c r="BK124" s="133">
        <f>ROUND(I124*H124,2)</f>
        <v>0</v>
      </c>
      <c r="BL124" s="15" t="s">
        <v>207</v>
      </c>
      <c r="BM124" s="132" t="s">
        <v>700</v>
      </c>
    </row>
    <row r="125" spans="2:65" s="12" customFormat="1">
      <c r="B125" s="216"/>
      <c r="C125" s="193"/>
      <c r="D125" s="194" t="s">
        <v>156</v>
      </c>
      <c r="E125" s="195" t="s">
        <v>1</v>
      </c>
      <c r="F125" s="196" t="s">
        <v>85</v>
      </c>
      <c r="G125" s="193"/>
      <c r="H125" s="197">
        <v>1</v>
      </c>
      <c r="I125" s="193"/>
      <c r="J125" s="193"/>
      <c r="K125" s="193"/>
      <c r="L125" s="134"/>
      <c r="M125" s="137"/>
      <c r="T125" s="138"/>
      <c r="AT125" s="136" t="s">
        <v>156</v>
      </c>
      <c r="AU125" s="136" t="s">
        <v>108</v>
      </c>
      <c r="AV125" s="12" t="s">
        <v>108</v>
      </c>
      <c r="AW125" s="12" t="s">
        <v>31</v>
      </c>
      <c r="AX125" s="12" t="s">
        <v>85</v>
      </c>
      <c r="AY125" s="136" t="s">
        <v>146</v>
      </c>
    </row>
    <row r="126" spans="2:65" s="1" customFormat="1" ht="16.5" customHeight="1">
      <c r="B126" s="219"/>
      <c r="C126" s="205" t="s">
        <v>108</v>
      </c>
      <c r="D126" s="206" t="s">
        <v>149</v>
      </c>
      <c r="E126" s="207" t="s">
        <v>701</v>
      </c>
      <c r="F126" s="204" t="s">
        <v>702</v>
      </c>
      <c r="G126" s="208" t="s">
        <v>236</v>
      </c>
      <c r="H126" s="209">
        <v>30</v>
      </c>
      <c r="I126" s="155">
        <v>0</v>
      </c>
      <c r="J126" s="203">
        <f>ROUND(I126*H126,2)</f>
        <v>0</v>
      </c>
      <c r="K126" s="204" t="s">
        <v>153</v>
      </c>
      <c r="L126" s="27"/>
      <c r="M126" s="128" t="s">
        <v>1</v>
      </c>
      <c r="N126" s="129" t="s">
        <v>43</v>
      </c>
      <c r="O126" s="130">
        <v>0.2</v>
      </c>
      <c r="P126" s="130">
        <f>O126*H126</f>
        <v>6</v>
      </c>
      <c r="Q126" s="130">
        <v>0</v>
      </c>
      <c r="R126" s="130">
        <f>Q126*H126</f>
        <v>0</v>
      </c>
      <c r="S126" s="130">
        <v>0</v>
      </c>
      <c r="T126" s="131">
        <f>S126*H126</f>
        <v>0</v>
      </c>
      <c r="AR126" s="132" t="s">
        <v>207</v>
      </c>
      <c r="AT126" s="132" t="s">
        <v>149</v>
      </c>
      <c r="AU126" s="132" t="s">
        <v>108</v>
      </c>
      <c r="AY126" s="15" t="s">
        <v>146</v>
      </c>
      <c r="BE126" s="133">
        <f>IF(N126="základní",J126,0)</f>
        <v>0</v>
      </c>
      <c r="BF126" s="133">
        <f>IF(N126="snížená",J126,0)</f>
        <v>0</v>
      </c>
      <c r="BG126" s="133">
        <f>IF(N126="zákl. přenesená",J126,0)</f>
        <v>0</v>
      </c>
      <c r="BH126" s="133">
        <f>IF(N126="sníž. přenesená",J126,0)</f>
        <v>0</v>
      </c>
      <c r="BI126" s="133">
        <f>IF(N126="nulová",J126,0)</f>
        <v>0</v>
      </c>
      <c r="BJ126" s="15" t="s">
        <v>108</v>
      </c>
      <c r="BK126" s="133">
        <f>ROUND(I126*H126,2)</f>
        <v>0</v>
      </c>
      <c r="BL126" s="15" t="s">
        <v>207</v>
      </c>
      <c r="BM126" s="132" t="s">
        <v>703</v>
      </c>
    </row>
    <row r="127" spans="2:65" s="12" customFormat="1">
      <c r="B127" s="216"/>
      <c r="C127" s="193"/>
      <c r="D127" s="194" t="s">
        <v>156</v>
      </c>
      <c r="E127" s="195" t="s">
        <v>1</v>
      </c>
      <c r="F127" s="196" t="s">
        <v>704</v>
      </c>
      <c r="G127" s="193"/>
      <c r="H127" s="197">
        <v>30</v>
      </c>
      <c r="I127" s="193"/>
      <c r="J127" s="193"/>
      <c r="K127" s="193"/>
      <c r="L127" s="134"/>
      <c r="M127" s="137"/>
      <c r="T127" s="138"/>
      <c r="AT127" s="136" t="s">
        <v>156</v>
      </c>
      <c r="AU127" s="136" t="s">
        <v>108</v>
      </c>
      <c r="AV127" s="12" t="s">
        <v>108</v>
      </c>
      <c r="AW127" s="12" t="s">
        <v>31</v>
      </c>
      <c r="AX127" s="12" t="s">
        <v>85</v>
      </c>
      <c r="AY127" s="136" t="s">
        <v>146</v>
      </c>
    </row>
    <row r="128" spans="2:65" s="1" customFormat="1" ht="16.5" customHeight="1">
      <c r="B128" s="219"/>
      <c r="C128" s="222" t="s">
        <v>163</v>
      </c>
      <c r="D128" s="223" t="s">
        <v>371</v>
      </c>
      <c r="E128" s="224" t="s">
        <v>705</v>
      </c>
      <c r="F128" s="221" t="s">
        <v>706</v>
      </c>
      <c r="G128" s="225" t="s">
        <v>236</v>
      </c>
      <c r="H128" s="226">
        <v>20</v>
      </c>
      <c r="I128" s="155">
        <v>0</v>
      </c>
      <c r="J128" s="220">
        <f>ROUND(I128*H128,2)</f>
        <v>0</v>
      </c>
      <c r="K128" s="221" t="s">
        <v>153</v>
      </c>
      <c r="L128" s="146"/>
      <c r="M128" s="147" t="s">
        <v>1</v>
      </c>
      <c r="N128" s="148" t="s">
        <v>43</v>
      </c>
      <c r="O128" s="130">
        <v>0</v>
      </c>
      <c r="P128" s="130">
        <f>O128*H128</f>
        <v>0</v>
      </c>
      <c r="Q128" s="130">
        <v>9.0000000000000006E-5</v>
      </c>
      <c r="R128" s="130">
        <f>Q128*H128</f>
        <v>1.8000000000000002E-3</v>
      </c>
      <c r="S128" s="130">
        <v>0</v>
      </c>
      <c r="T128" s="131">
        <f>S128*H128</f>
        <v>0</v>
      </c>
      <c r="AR128" s="132" t="s">
        <v>374</v>
      </c>
      <c r="AT128" s="132" t="s">
        <v>371</v>
      </c>
      <c r="AU128" s="132" t="s">
        <v>108</v>
      </c>
      <c r="AY128" s="15" t="s">
        <v>146</v>
      </c>
      <c r="BE128" s="133">
        <f>IF(N128="základní",J128,0)</f>
        <v>0</v>
      </c>
      <c r="BF128" s="133">
        <f>IF(N128="snížená",J128,0)</f>
        <v>0</v>
      </c>
      <c r="BG128" s="133">
        <f>IF(N128="zákl. přenesená",J128,0)</f>
        <v>0</v>
      </c>
      <c r="BH128" s="133">
        <f>IF(N128="sníž. přenesená",J128,0)</f>
        <v>0</v>
      </c>
      <c r="BI128" s="133">
        <f>IF(N128="nulová",J128,0)</f>
        <v>0</v>
      </c>
      <c r="BJ128" s="15" t="s">
        <v>108</v>
      </c>
      <c r="BK128" s="133">
        <f>ROUND(I128*H128,2)</f>
        <v>0</v>
      </c>
      <c r="BL128" s="15" t="s">
        <v>207</v>
      </c>
      <c r="BM128" s="132" t="s">
        <v>707</v>
      </c>
    </row>
    <row r="129" spans="2:65" s="12" customFormat="1">
      <c r="B129" s="216"/>
      <c r="C129" s="193"/>
      <c r="D129" s="194" t="s">
        <v>156</v>
      </c>
      <c r="E129" s="195" t="s">
        <v>1</v>
      </c>
      <c r="F129" s="196" t="s">
        <v>708</v>
      </c>
      <c r="G129" s="193"/>
      <c r="H129" s="197">
        <v>20</v>
      </c>
      <c r="I129" s="193"/>
      <c r="J129" s="193"/>
      <c r="K129" s="193"/>
      <c r="L129" s="134"/>
      <c r="M129" s="137"/>
      <c r="T129" s="138"/>
      <c r="AT129" s="136" t="s">
        <v>156</v>
      </c>
      <c r="AU129" s="136" t="s">
        <v>108</v>
      </c>
      <c r="AV129" s="12" t="s">
        <v>108</v>
      </c>
      <c r="AW129" s="12" t="s">
        <v>31</v>
      </c>
      <c r="AX129" s="12" t="s">
        <v>85</v>
      </c>
      <c r="AY129" s="136" t="s">
        <v>146</v>
      </c>
    </row>
    <row r="130" spans="2:65" s="1" customFormat="1" ht="16.5" customHeight="1">
      <c r="B130" s="219"/>
      <c r="C130" s="222" t="s">
        <v>154</v>
      </c>
      <c r="D130" s="223" t="s">
        <v>371</v>
      </c>
      <c r="E130" s="224" t="s">
        <v>709</v>
      </c>
      <c r="F130" s="221" t="s">
        <v>710</v>
      </c>
      <c r="G130" s="225" t="s">
        <v>236</v>
      </c>
      <c r="H130" s="226">
        <v>10</v>
      </c>
      <c r="I130" s="155">
        <v>0</v>
      </c>
      <c r="J130" s="220">
        <f>ROUND(I130*H130,2)</f>
        <v>0</v>
      </c>
      <c r="K130" s="221" t="s">
        <v>153</v>
      </c>
      <c r="L130" s="146"/>
      <c r="M130" s="147" t="s">
        <v>1</v>
      </c>
      <c r="N130" s="148" t="s">
        <v>43</v>
      </c>
      <c r="O130" s="130">
        <v>0</v>
      </c>
      <c r="P130" s="130">
        <f>O130*H130</f>
        <v>0</v>
      </c>
      <c r="Q130" s="130">
        <v>1.9000000000000001E-4</v>
      </c>
      <c r="R130" s="130">
        <f>Q130*H130</f>
        <v>1.9000000000000002E-3</v>
      </c>
      <c r="S130" s="130">
        <v>0</v>
      </c>
      <c r="T130" s="131">
        <f>S130*H130</f>
        <v>0</v>
      </c>
      <c r="AR130" s="132" t="s">
        <v>374</v>
      </c>
      <c r="AT130" s="132" t="s">
        <v>371</v>
      </c>
      <c r="AU130" s="132" t="s">
        <v>108</v>
      </c>
      <c r="AY130" s="15" t="s">
        <v>146</v>
      </c>
      <c r="BE130" s="133">
        <f>IF(N130="základní",J130,0)</f>
        <v>0</v>
      </c>
      <c r="BF130" s="133">
        <f>IF(N130="snížená",J130,0)</f>
        <v>0</v>
      </c>
      <c r="BG130" s="133">
        <f>IF(N130="zákl. přenesená",J130,0)</f>
        <v>0</v>
      </c>
      <c r="BH130" s="133">
        <f>IF(N130="sníž. přenesená",J130,0)</f>
        <v>0</v>
      </c>
      <c r="BI130" s="133">
        <f>IF(N130="nulová",J130,0)</f>
        <v>0</v>
      </c>
      <c r="BJ130" s="15" t="s">
        <v>108</v>
      </c>
      <c r="BK130" s="133">
        <f>ROUND(I130*H130,2)</f>
        <v>0</v>
      </c>
      <c r="BL130" s="15" t="s">
        <v>207</v>
      </c>
      <c r="BM130" s="132" t="s">
        <v>711</v>
      </c>
    </row>
    <row r="131" spans="2:65" s="12" customFormat="1">
      <c r="B131" s="216"/>
      <c r="C131" s="193"/>
      <c r="D131" s="194" t="s">
        <v>156</v>
      </c>
      <c r="E131" s="195" t="s">
        <v>1</v>
      </c>
      <c r="F131" s="196" t="s">
        <v>712</v>
      </c>
      <c r="G131" s="193"/>
      <c r="H131" s="197">
        <v>10</v>
      </c>
      <c r="I131" s="193"/>
      <c r="J131" s="193"/>
      <c r="K131" s="193"/>
      <c r="L131" s="134"/>
      <c r="M131" s="137"/>
      <c r="T131" s="138"/>
      <c r="AT131" s="136" t="s">
        <v>156</v>
      </c>
      <c r="AU131" s="136" t="s">
        <v>108</v>
      </c>
      <c r="AV131" s="12" t="s">
        <v>108</v>
      </c>
      <c r="AW131" s="12" t="s">
        <v>31</v>
      </c>
      <c r="AX131" s="12" t="s">
        <v>85</v>
      </c>
      <c r="AY131" s="136" t="s">
        <v>146</v>
      </c>
    </row>
    <row r="132" spans="2:65" s="1" customFormat="1" ht="16.5" customHeight="1">
      <c r="B132" s="219"/>
      <c r="C132" s="205" t="s">
        <v>172</v>
      </c>
      <c r="D132" s="206" t="s">
        <v>149</v>
      </c>
      <c r="E132" s="207" t="s">
        <v>713</v>
      </c>
      <c r="F132" s="204" t="s">
        <v>714</v>
      </c>
      <c r="G132" s="208" t="s">
        <v>236</v>
      </c>
      <c r="H132" s="209">
        <v>71</v>
      </c>
      <c r="I132" s="155">
        <v>0</v>
      </c>
      <c r="J132" s="203">
        <f>ROUND(I132*H132,2)</f>
        <v>0</v>
      </c>
      <c r="K132" s="204" t="s">
        <v>153</v>
      </c>
      <c r="L132" s="27"/>
      <c r="M132" s="128" t="s">
        <v>1</v>
      </c>
      <c r="N132" s="129" t="s">
        <v>43</v>
      </c>
      <c r="O132" s="130">
        <v>9.0999999999999998E-2</v>
      </c>
      <c r="P132" s="130">
        <f>O132*H132</f>
        <v>6.4609999999999994</v>
      </c>
      <c r="Q132" s="130">
        <v>0</v>
      </c>
      <c r="R132" s="130">
        <f>Q132*H132</f>
        <v>0</v>
      </c>
      <c r="S132" s="130">
        <v>0</v>
      </c>
      <c r="T132" s="131">
        <f>S132*H132</f>
        <v>0</v>
      </c>
      <c r="AR132" s="132" t="s">
        <v>207</v>
      </c>
      <c r="AT132" s="132" t="s">
        <v>149</v>
      </c>
      <c r="AU132" s="132" t="s">
        <v>108</v>
      </c>
      <c r="AY132" s="15" t="s">
        <v>146</v>
      </c>
      <c r="BE132" s="133">
        <f>IF(N132="základní",J132,0)</f>
        <v>0</v>
      </c>
      <c r="BF132" s="133">
        <f>IF(N132="snížená",J132,0)</f>
        <v>0</v>
      </c>
      <c r="BG132" s="133">
        <f>IF(N132="zákl. přenesená",J132,0)</f>
        <v>0</v>
      </c>
      <c r="BH132" s="133">
        <f>IF(N132="sníž. přenesená",J132,0)</f>
        <v>0</v>
      </c>
      <c r="BI132" s="133">
        <f>IF(N132="nulová",J132,0)</f>
        <v>0</v>
      </c>
      <c r="BJ132" s="15" t="s">
        <v>108</v>
      </c>
      <c r="BK132" s="133">
        <f>ROUND(I132*H132,2)</f>
        <v>0</v>
      </c>
      <c r="BL132" s="15" t="s">
        <v>207</v>
      </c>
      <c r="BM132" s="132" t="s">
        <v>715</v>
      </c>
    </row>
    <row r="133" spans="2:65" s="12" customFormat="1">
      <c r="B133" s="216"/>
      <c r="C133" s="193"/>
      <c r="D133" s="194" t="s">
        <v>156</v>
      </c>
      <c r="E133" s="195" t="s">
        <v>1</v>
      </c>
      <c r="F133" s="196" t="s">
        <v>716</v>
      </c>
      <c r="G133" s="193"/>
      <c r="H133" s="197">
        <v>71</v>
      </c>
      <c r="I133" s="193"/>
      <c r="J133" s="193"/>
      <c r="K133" s="193"/>
      <c r="L133" s="134"/>
      <c r="M133" s="137"/>
      <c r="T133" s="138"/>
      <c r="AT133" s="136" t="s">
        <v>156</v>
      </c>
      <c r="AU133" s="136" t="s">
        <v>108</v>
      </c>
      <c r="AV133" s="12" t="s">
        <v>108</v>
      </c>
      <c r="AW133" s="12" t="s">
        <v>31</v>
      </c>
      <c r="AX133" s="12" t="s">
        <v>85</v>
      </c>
      <c r="AY133" s="136" t="s">
        <v>146</v>
      </c>
    </row>
    <row r="134" spans="2:65" s="1" customFormat="1" ht="16.5" customHeight="1">
      <c r="B134" s="219"/>
      <c r="C134" s="222" t="s">
        <v>182</v>
      </c>
      <c r="D134" s="223" t="s">
        <v>371</v>
      </c>
      <c r="E134" s="224" t="s">
        <v>717</v>
      </c>
      <c r="F134" s="221" t="s">
        <v>718</v>
      </c>
      <c r="G134" s="225" t="s">
        <v>236</v>
      </c>
      <c r="H134" s="226">
        <v>24</v>
      </c>
      <c r="I134" s="155">
        <v>0</v>
      </c>
      <c r="J134" s="220">
        <f>ROUND(I134*H134,2)</f>
        <v>0</v>
      </c>
      <c r="K134" s="221" t="s">
        <v>153</v>
      </c>
      <c r="L134" s="146"/>
      <c r="M134" s="147" t="s">
        <v>1</v>
      </c>
      <c r="N134" s="148" t="s">
        <v>43</v>
      </c>
      <c r="O134" s="130">
        <v>0</v>
      </c>
      <c r="P134" s="130">
        <f>O134*H134</f>
        <v>0</v>
      </c>
      <c r="Q134" s="130">
        <v>4.0000000000000003E-5</v>
      </c>
      <c r="R134" s="130">
        <f>Q134*H134</f>
        <v>9.6000000000000013E-4</v>
      </c>
      <c r="S134" s="130">
        <v>0</v>
      </c>
      <c r="T134" s="131">
        <f>S134*H134</f>
        <v>0</v>
      </c>
      <c r="AR134" s="132" t="s">
        <v>374</v>
      </c>
      <c r="AT134" s="132" t="s">
        <v>371</v>
      </c>
      <c r="AU134" s="132" t="s">
        <v>108</v>
      </c>
      <c r="AY134" s="15" t="s">
        <v>146</v>
      </c>
      <c r="BE134" s="133">
        <f>IF(N134="základní",J134,0)</f>
        <v>0</v>
      </c>
      <c r="BF134" s="133">
        <f>IF(N134="snížená",J134,0)</f>
        <v>0</v>
      </c>
      <c r="BG134" s="133">
        <f>IF(N134="zákl. přenesená",J134,0)</f>
        <v>0</v>
      </c>
      <c r="BH134" s="133">
        <f>IF(N134="sníž. přenesená",J134,0)</f>
        <v>0</v>
      </c>
      <c r="BI134" s="133">
        <f>IF(N134="nulová",J134,0)</f>
        <v>0</v>
      </c>
      <c r="BJ134" s="15" t="s">
        <v>108</v>
      </c>
      <c r="BK134" s="133">
        <f>ROUND(I134*H134,2)</f>
        <v>0</v>
      </c>
      <c r="BL134" s="15" t="s">
        <v>207</v>
      </c>
      <c r="BM134" s="132" t="s">
        <v>719</v>
      </c>
    </row>
    <row r="135" spans="2:65" s="12" customFormat="1">
      <c r="B135" s="216"/>
      <c r="C135" s="193"/>
      <c r="D135" s="194" t="s">
        <v>156</v>
      </c>
      <c r="E135" s="195" t="s">
        <v>1</v>
      </c>
      <c r="F135" s="196" t="s">
        <v>720</v>
      </c>
      <c r="G135" s="193"/>
      <c r="H135" s="197">
        <v>24</v>
      </c>
      <c r="I135" s="193"/>
      <c r="J135" s="193"/>
      <c r="K135" s="193"/>
      <c r="L135" s="134"/>
      <c r="M135" s="137"/>
      <c r="T135" s="138"/>
      <c r="AT135" s="136" t="s">
        <v>156</v>
      </c>
      <c r="AU135" s="136" t="s">
        <v>108</v>
      </c>
      <c r="AV135" s="12" t="s">
        <v>108</v>
      </c>
      <c r="AW135" s="12" t="s">
        <v>31</v>
      </c>
      <c r="AX135" s="12" t="s">
        <v>85</v>
      </c>
      <c r="AY135" s="136" t="s">
        <v>146</v>
      </c>
    </row>
    <row r="136" spans="2:65" s="1" customFormat="1" ht="16.5" customHeight="1">
      <c r="B136" s="219"/>
      <c r="C136" s="222" t="s">
        <v>188</v>
      </c>
      <c r="D136" s="223" t="s">
        <v>371</v>
      </c>
      <c r="E136" s="224" t="s">
        <v>721</v>
      </c>
      <c r="F136" s="221" t="s">
        <v>722</v>
      </c>
      <c r="G136" s="225" t="s">
        <v>236</v>
      </c>
      <c r="H136" s="226">
        <v>12</v>
      </c>
      <c r="I136" s="155">
        <v>0</v>
      </c>
      <c r="J136" s="220">
        <f>ROUND(I136*H136,2)</f>
        <v>0</v>
      </c>
      <c r="K136" s="221" t="s">
        <v>153</v>
      </c>
      <c r="L136" s="146"/>
      <c r="M136" s="147" t="s">
        <v>1</v>
      </c>
      <c r="N136" s="148" t="s">
        <v>43</v>
      </c>
      <c r="O136" s="130">
        <v>0</v>
      </c>
      <c r="P136" s="130">
        <f>O136*H136</f>
        <v>0</v>
      </c>
      <c r="Q136" s="130">
        <v>5.0000000000000002E-5</v>
      </c>
      <c r="R136" s="130">
        <f>Q136*H136</f>
        <v>6.0000000000000006E-4</v>
      </c>
      <c r="S136" s="130">
        <v>0</v>
      </c>
      <c r="T136" s="131">
        <f>S136*H136</f>
        <v>0</v>
      </c>
      <c r="AR136" s="132" t="s">
        <v>374</v>
      </c>
      <c r="AT136" s="132" t="s">
        <v>371</v>
      </c>
      <c r="AU136" s="132" t="s">
        <v>108</v>
      </c>
      <c r="AY136" s="15" t="s">
        <v>146</v>
      </c>
      <c r="BE136" s="133">
        <f>IF(N136="základní",J136,0)</f>
        <v>0</v>
      </c>
      <c r="BF136" s="133">
        <f>IF(N136="snížená",J136,0)</f>
        <v>0</v>
      </c>
      <c r="BG136" s="133">
        <f>IF(N136="zákl. přenesená",J136,0)</f>
        <v>0</v>
      </c>
      <c r="BH136" s="133">
        <f>IF(N136="sníž. přenesená",J136,0)</f>
        <v>0</v>
      </c>
      <c r="BI136" s="133">
        <f>IF(N136="nulová",J136,0)</f>
        <v>0</v>
      </c>
      <c r="BJ136" s="15" t="s">
        <v>108</v>
      </c>
      <c r="BK136" s="133">
        <f>ROUND(I136*H136,2)</f>
        <v>0</v>
      </c>
      <c r="BL136" s="15" t="s">
        <v>207</v>
      </c>
      <c r="BM136" s="132" t="s">
        <v>723</v>
      </c>
    </row>
    <row r="137" spans="2:65" s="12" customFormat="1">
      <c r="B137" s="216"/>
      <c r="C137" s="193"/>
      <c r="D137" s="194" t="s">
        <v>156</v>
      </c>
      <c r="E137" s="195" t="s">
        <v>1</v>
      </c>
      <c r="F137" s="196" t="s">
        <v>724</v>
      </c>
      <c r="G137" s="193"/>
      <c r="H137" s="197">
        <v>12</v>
      </c>
      <c r="I137" s="193"/>
      <c r="J137" s="193"/>
      <c r="K137" s="193"/>
      <c r="L137" s="134"/>
      <c r="M137" s="137"/>
      <c r="T137" s="138"/>
      <c r="AT137" s="136" t="s">
        <v>156</v>
      </c>
      <c r="AU137" s="136" t="s">
        <v>108</v>
      </c>
      <c r="AV137" s="12" t="s">
        <v>108</v>
      </c>
      <c r="AW137" s="12" t="s">
        <v>31</v>
      </c>
      <c r="AX137" s="12" t="s">
        <v>85</v>
      </c>
      <c r="AY137" s="136" t="s">
        <v>146</v>
      </c>
    </row>
    <row r="138" spans="2:65" s="1" customFormat="1" ht="16.5" customHeight="1">
      <c r="B138" s="219"/>
      <c r="C138" s="222" t="s">
        <v>192</v>
      </c>
      <c r="D138" s="223" t="s">
        <v>371</v>
      </c>
      <c r="E138" s="224" t="s">
        <v>725</v>
      </c>
      <c r="F138" s="221" t="s">
        <v>726</v>
      </c>
      <c r="G138" s="225" t="s">
        <v>236</v>
      </c>
      <c r="H138" s="226">
        <v>35</v>
      </c>
      <c r="I138" s="155">
        <v>0</v>
      </c>
      <c r="J138" s="220">
        <f>ROUND(I138*H138,2)</f>
        <v>0</v>
      </c>
      <c r="K138" s="221" t="s">
        <v>153</v>
      </c>
      <c r="L138" s="146"/>
      <c r="M138" s="147" t="s">
        <v>1</v>
      </c>
      <c r="N138" s="148" t="s">
        <v>43</v>
      </c>
      <c r="O138" s="130">
        <v>0</v>
      </c>
      <c r="P138" s="130">
        <f>O138*H138</f>
        <v>0</v>
      </c>
      <c r="Q138" s="130">
        <v>3.0000000000000001E-5</v>
      </c>
      <c r="R138" s="130">
        <f>Q138*H138</f>
        <v>1.0499999999999999E-3</v>
      </c>
      <c r="S138" s="130">
        <v>0</v>
      </c>
      <c r="T138" s="131">
        <f>S138*H138</f>
        <v>0</v>
      </c>
      <c r="AR138" s="132" t="s">
        <v>374</v>
      </c>
      <c r="AT138" s="132" t="s">
        <v>371</v>
      </c>
      <c r="AU138" s="132" t="s">
        <v>108</v>
      </c>
      <c r="AY138" s="15" t="s">
        <v>146</v>
      </c>
      <c r="BE138" s="133">
        <f>IF(N138="základní",J138,0)</f>
        <v>0</v>
      </c>
      <c r="BF138" s="133">
        <f>IF(N138="snížená",J138,0)</f>
        <v>0</v>
      </c>
      <c r="BG138" s="133">
        <f>IF(N138="zákl. přenesená",J138,0)</f>
        <v>0</v>
      </c>
      <c r="BH138" s="133">
        <f>IF(N138="sníž. přenesená",J138,0)</f>
        <v>0</v>
      </c>
      <c r="BI138" s="133">
        <f>IF(N138="nulová",J138,0)</f>
        <v>0</v>
      </c>
      <c r="BJ138" s="15" t="s">
        <v>108</v>
      </c>
      <c r="BK138" s="133">
        <f>ROUND(I138*H138,2)</f>
        <v>0</v>
      </c>
      <c r="BL138" s="15" t="s">
        <v>207</v>
      </c>
      <c r="BM138" s="132" t="s">
        <v>727</v>
      </c>
    </row>
    <row r="139" spans="2:65" s="12" customFormat="1">
      <c r="B139" s="216"/>
      <c r="C139" s="193"/>
      <c r="D139" s="194" t="s">
        <v>156</v>
      </c>
      <c r="E139" s="195" t="s">
        <v>1</v>
      </c>
      <c r="F139" s="196" t="s">
        <v>728</v>
      </c>
      <c r="G139" s="193"/>
      <c r="H139" s="197">
        <v>35</v>
      </c>
      <c r="I139" s="193"/>
      <c r="J139" s="193"/>
      <c r="K139" s="193"/>
      <c r="L139" s="134"/>
      <c r="M139" s="137"/>
      <c r="T139" s="138"/>
      <c r="AT139" s="136" t="s">
        <v>156</v>
      </c>
      <c r="AU139" s="136" t="s">
        <v>108</v>
      </c>
      <c r="AV139" s="12" t="s">
        <v>108</v>
      </c>
      <c r="AW139" s="12" t="s">
        <v>31</v>
      </c>
      <c r="AX139" s="12" t="s">
        <v>85</v>
      </c>
      <c r="AY139" s="136" t="s">
        <v>146</v>
      </c>
    </row>
    <row r="140" spans="2:65" s="1" customFormat="1" ht="16.5" customHeight="1">
      <c r="B140" s="219"/>
      <c r="C140" s="205" t="s">
        <v>147</v>
      </c>
      <c r="D140" s="206" t="s">
        <v>149</v>
      </c>
      <c r="E140" s="207" t="s">
        <v>729</v>
      </c>
      <c r="F140" s="204" t="s">
        <v>730</v>
      </c>
      <c r="G140" s="208" t="s">
        <v>278</v>
      </c>
      <c r="H140" s="209">
        <v>100</v>
      </c>
      <c r="I140" s="155">
        <v>0</v>
      </c>
      <c r="J140" s="203">
        <f>ROUND(I140*H140,2)</f>
        <v>0</v>
      </c>
      <c r="K140" s="204" t="s">
        <v>153</v>
      </c>
      <c r="L140" s="27"/>
      <c r="M140" s="128" t="s">
        <v>1</v>
      </c>
      <c r="N140" s="129" t="s">
        <v>43</v>
      </c>
      <c r="O140" s="130">
        <v>7.3999999999999996E-2</v>
      </c>
      <c r="P140" s="130">
        <f>O140*H140</f>
        <v>7.3999999999999995</v>
      </c>
      <c r="Q140" s="130">
        <v>0</v>
      </c>
      <c r="R140" s="130">
        <f>Q140*H140</f>
        <v>0</v>
      </c>
      <c r="S140" s="130">
        <v>0</v>
      </c>
      <c r="T140" s="131">
        <f>S140*H140</f>
        <v>0</v>
      </c>
      <c r="AR140" s="132" t="s">
        <v>207</v>
      </c>
      <c r="AT140" s="132" t="s">
        <v>149</v>
      </c>
      <c r="AU140" s="132" t="s">
        <v>108</v>
      </c>
      <c r="AY140" s="15" t="s">
        <v>146</v>
      </c>
      <c r="BE140" s="133">
        <f>IF(N140="základní",J140,0)</f>
        <v>0</v>
      </c>
      <c r="BF140" s="133">
        <f>IF(N140="snížená",J140,0)</f>
        <v>0</v>
      </c>
      <c r="BG140" s="133">
        <f>IF(N140="zákl. přenesená",J140,0)</f>
        <v>0</v>
      </c>
      <c r="BH140" s="133">
        <f>IF(N140="sníž. přenesená",J140,0)</f>
        <v>0</v>
      </c>
      <c r="BI140" s="133">
        <f>IF(N140="nulová",J140,0)</f>
        <v>0</v>
      </c>
      <c r="BJ140" s="15" t="s">
        <v>108</v>
      </c>
      <c r="BK140" s="133">
        <f>ROUND(I140*H140,2)</f>
        <v>0</v>
      </c>
      <c r="BL140" s="15" t="s">
        <v>207</v>
      </c>
      <c r="BM140" s="132" t="s">
        <v>731</v>
      </c>
    </row>
    <row r="141" spans="2:65" s="12" customFormat="1">
      <c r="B141" s="216"/>
      <c r="C141" s="193"/>
      <c r="D141" s="194" t="s">
        <v>156</v>
      </c>
      <c r="E141" s="195" t="s">
        <v>1</v>
      </c>
      <c r="F141" s="196" t="s">
        <v>732</v>
      </c>
      <c r="G141" s="193"/>
      <c r="H141" s="197">
        <v>100</v>
      </c>
      <c r="I141" s="193"/>
      <c r="J141" s="193"/>
      <c r="K141" s="193"/>
      <c r="L141" s="134"/>
      <c r="M141" s="137"/>
      <c r="T141" s="138"/>
      <c r="AT141" s="136" t="s">
        <v>156</v>
      </c>
      <c r="AU141" s="136" t="s">
        <v>108</v>
      </c>
      <c r="AV141" s="12" t="s">
        <v>108</v>
      </c>
      <c r="AW141" s="12" t="s">
        <v>31</v>
      </c>
      <c r="AX141" s="12" t="s">
        <v>85</v>
      </c>
      <c r="AY141" s="136" t="s">
        <v>146</v>
      </c>
    </row>
    <row r="142" spans="2:65" s="1" customFormat="1" ht="16.5" customHeight="1">
      <c r="B142" s="219"/>
      <c r="C142" s="222" t="s">
        <v>90</v>
      </c>
      <c r="D142" s="223" t="s">
        <v>371</v>
      </c>
      <c r="E142" s="224" t="s">
        <v>733</v>
      </c>
      <c r="F142" s="221" t="s">
        <v>734</v>
      </c>
      <c r="G142" s="225" t="s">
        <v>278</v>
      </c>
      <c r="H142" s="226">
        <v>120</v>
      </c>
      <c r="I142" s="155">
        <v>0</v>
      </c>
      <c r="J142" s="220">
        <f>ROUND(I142*H142,2)</f>
        <v>0</v>
      </c>
      <c r="K142" s="221" t="s">
        <v>153</v>
      </c>
      <c r="L142" s="146"/>
      <c r="M142" s="147" t="s">
        <v>1</v>
      </c>
      <c r="N142" s="148" t="s">
        <v>43</v>
      </c>
      <c r="O142" s="130">
        <v>0</v>
      </c>
      <c r="P142" s="130">
        <f>O142*H142</f>
        <v>0</v>
      </c>
      <c r="Q142" s="130">
        <v>1E-4</v>
      </c>
      <c r="R142" s="130">
        <f>Q142*H142</f>
        <v>1.2E-2</v>
      </c>
      <c r="S142" s="130">
        <v>0</v>
      </c>
      <c r="T142" s="131">
        <f>S142*H142</f>
        <v>0</v>
      </c>
      <c r="AR142" s="132" t="s">
        <v>374</v>
      </c>
      <c r="AT142" s="132" t="s">
        <v>371</v>
      </c>
      <c r="AU142" s="132" t="s">
        <v>108</v>
      </c>
      <c r="AY142" s="15" t="s">
        <v>146</v>
      </c>
      <c r="BE142" s="133">
        <f>IF(N142="základní",J142,0)</f>
        <v>0</v>
      </c>
      <c r="BF142" s="133">
        <f>IF(N142="snížená",J142,0)</f>
        <v>0</v>
      </c>
      <c r="BG142" s="133">
        <f>IF(N142="zákl. přenesená",J142,0)</f>
        <v>0</v>
      </c>
      <c r="BH142" s="133">
        <f>IF(N142="sníž. přenesená",J142,0)</f>
        <v>0</v>
      </c>
      <c r="BI142" s="133">
        <f>IF(N142="nulová",J142,0)</f>
        <v>0</v>
      </c>
      <c r="BJ142" s="15" t="s">
        <v>108</v>
      </c>
      <c r="BK142" s="133">
        <f>ROUND(I142*H142,2)</f>
        <v>0</v>
      </c>
      <c r="BL142" s="15" t="s">
        <v>207</v>
      </c>
      <c r="BM142" s="132" t="s">
        <v>735</v>
      </c>
    </row>
    <row r="143" spans="2:65" s="12" customFormat="1">
      <c r="B143" s="216"/>
      <c r="C143" s="193"/>
      <c r="D143" s="194" t="s">
        <v>156</v>
      </c>
      <c r="E143" s="195" t="s">
        <v>1</v>
      </c>
      <c r="F143" s="196" t="s">
        <v>736</v>
      </c>
      <c r="G143" s="193"/>
      <c r="H143" s="197">
        <v>120</v>
      </c>
      <c r="I143" s="193"/>
      <c r="J143" s="193"/>
      <c r="K143" s="193"/>
      <c r="L143" s="134"/>
      <c r="M143" s="137"/>
      <c r="T143" s="138"/>
      <c r="AT143" s="136" t="s">
        <v>156</v>
      </c>
      <c r="AU143" s="136" t="s">
        <v>108</v>
      </c>
      <c r="AV143" s="12" t="s">
        <v>108</v>
      </c>
      <c r="AW143" s="12" t="s">
        <v>31</v>
      </c>
      <c r="AX143" s="12" t="s">
        <v>85</v>
      </c>
      <c r="AY143" s="136" t="s">
        <v>146</v>
      </c>
    </row>
    <row r="144" spans="2:65" s="1" customFormat="1" ht="16.5" customHeight="1">
      <c r="B144" s="219"/>
      <c r="C144" s="205" t="s">
        <v>210</v>
      </c>
      <c r="D144" s="206" t="s">
        <v>149</v>
      </c>
      <c r="E144" s="207" t="s">
        <v>737</v>
      </c>
      <c r="F144" s="204" t="s">
        <v>738</v>
      </c>
      <c r="G144" s="208" t="s">
        <v>278</v>
      </c>
      <c r="H144" s="209">
        <v>120</v>
      </c>
      <c r="I144" s="155">
        <v>0</v>
      </c>
      <c r="J144" s="203">
        <f>ROUND(I144*H144,2)</f>
        <v>0</v>
      </c>
      <c r="K144" s="204" t="s">
        <v>153</v>
      </c>
      <c r="L144" s="27"/>
      <c r="M144" s="128" t="s">
        <v>1</v>
      </c>
      <c r="N144" s="129" t="s">
        <v>43</v>
      </c>
      <c r="O144" s="130">
        <v>8.5999999999999993E-2</v>
      </c>
      <c r="P144" s="130">
        <f>O144*H144</f>
        <v>10.319999999999999</v>
      </c>
      <c r="Q144" s="130">
        <v>0</v>
      </c>
      <c r="R144" s="130">
        <f>Q144*H144</f>
        <v>0</v>
      </c>
      <c r="S144" s="130">
        <v>0</v>
      </c>
      <c r="T144" s="131">
        <f>S144*H144</f>
        <v>0</v>
      </c>
      <c r="AR144" s="132" t="s">
        <v>207</v>
      </c>
      <c r="AT144" s="132" t="s">
        <v>149</v>
      </c>
      <c r="AU144" s="132" t="s">
        <v>108</v>
      </c>
      <c r="AY144" s="15" t="s">
        <v>146</v>
      </c>
      <c r="BE144" s="133">
        <f>IF(N144="základní",J144,0)</f>
        <v>0</v>
      </c>
      <c r="BF144" s="133">
        <f>IF(N144="snížená",J144,0)</f>
        <v>0</v>
      </c>
      <c r="BG144" s="133">
        <f>IF(N144="zákl. přenesená",J144,0)</f>
        <v>0</v>
      </c>
      <c r="BH144" s="133">
        <f>IF(N144="sníž. přenesená",J144,0)</f>
        <v>0</v>
      </c>
      <c r="BI144" s="133">
        <f>IF(N144="nulová",J144,0)</f>
        <v>0</v>
      </c>
      <c r="BJ144" s="15" t="s">
        <v>108</v>
      </c>
      <c r="BK144" s="133">
        <f>ROUND(I144*H144,2)</f>
        <v>0</v>
      </c>
      <c r="BL144" s="15" t="s">
        <v>207</v>
      </c>
      <c r="BM144" s="132" t="s">
        <v>739</v>
      </c>
    </row>
    <row r="145" spans="2:65" s="12" customFormat="1">
      <c r="B145" s="216"/>
      <c r="C145" s="193"/>
      <c r="D145" s="194" t="s">
        <v>156</v>
      </c>
      <c r="E145" s="195" t="s">
        <v>1</v>
      </c>
      <c r="F145" s="196" t="s">
        <v>740</v>
      </c>
      <c r="G145" s="193"/>
      <c r="H145" s="197">
        <v>120</v>
      </c>
      <c r="I145" s="193"/>
      <c r="J145" s="193"/>
      <c r="K145" s="193"/>
      <c r="L145" s="134"/>
      <c r="M145" s="137"/>
      <c r="T145" s="138"/>
      <c r="AT145" s="136" t="s">
        <v>156</v>
      </c>
      <c r="AU145" s="136" t="s">
        <v>108</v>
      </c>
      <c r="AV145" s="12" t="s">
        <v>108</v>
      </c>
      <c r="AW145" s="12" t="s">
        <v>31</v>
      </c>
      <c r="AX145" s="12" t="s">
        <v>85</v>
      </c>
      <c r="AY145" s="136" t="s">
        <v>146</v>
      </c>
    </row>
    <row r="146" spans="2:65" s="1" customFormat="1" ht="16.5" customHeight="1">
      <c r="B146" s="219"/>
      <c r="C146" s="222" t="s">
        <v>8</v>
      </c>
      <c r="D146" s="223" t="s">
        <v>371</v>
      </c>
      <c r="E146" s="224" t="s">
        <v>741</v>
      </c>
      <c r="F146" s="221" t="s">
        <v>742</v>
      </c>
      <c r="G146" s="225" t="s">
        <v>278</v>
      </c>
      <c r="H146" s="226">
        <v>144</v>
      </c>
      <c r="I146" s="155">
        <v>0</v>
      </c>
      <c r="J146" s="220">
        <f>ROUND(I146*H146,2)</f>
        <v>0</v>
      </c>
      <c r="K146" s="221" t="s">
        <v>153</v>
      </c>
      <c r="L146" s="146"/>
      <c r="M146" s="147" t="s">
        <v>1</v>
      </c>
      <c r="N146" s="148" t="s">
        <v>43</v>
      </c>
      <c r="O146" s="130">
        <v>0</v>
      </c>
      <c r="P146" s="130">
        <f>O146*H146</f>
        <v>0</v>
      </c>
      <c r="Q146" s="130">
        <v>1.7000000000000001E-4</v>
      </c>
      <c r="R146" s="130">
        <f>Q146*H146</f>
        <v>2.4480000000000002E-2</v>
      </c>
      <c r="S146" s="130">
        <v>0</v>
      </c>
      <c r="T146" s="131">
        <f>S146*H146</f>
        <v>0</v>
      </c>
      <c r="AR146" s="132" t="s">
        <v>374</v>
      </c>
      <c r="AT146" s="132" t="s">
        <v>371</v>
      </c>
      <c r="AU146" s="132" t="s">
        <v>108</v>
      </c>
      <c r="AY146" s="15" t="s">
        <v>146</v>
      </c>
      <c r="BE146" s="133">
        <f>IF(N146="základní",J146,0)</f>
        <v>0</v>
      </c>
      <c r="BF146" s="133">
        <f>IF(N146="snížená",J146,0)</f>
        <v>0</v>
      </c>
      <c r="BG146" s="133">
        <f>IF(N146="zákl. přenesená",J146,0)</f>
        <v>0</v>
      </c>
      <c r="BH146" s="133">
        <f>IF(N146="sníž. přenesená",J146,0)</f>
        <v>0</v>
      </c>
      <c r="BI146" s="133">
        <f>IF(N146="nulová",J146,0)</f>
        <v>0</v>
      </c>
      <c r="BJ146" s="15" t="s">
        <v>108</v>
      </c>
      <c r="BK146" s="133">
        <f>ROUND(I146*H146,2)</f>
        <v>0</v>
      </c>
      <c r="BL146" s="15" t="s">
        <v>207</v>
      </c>
      <c r="BM146" s="132" t="s">
        <v>743</v>
      </c>
    </row>
    <row r="147" spans="2:65" s="12" customFormat="1">
      <c r="B147" s="216"/>
      <c r="C147" s="193"/>
      <c r="D147" s="194" t="s">
        <v>156</v>
      </c>
      <c r="E147" s="195" t="s">
        <v>1</v>
      </c>
      <c r="F147" s="196" t="s">
        <v>744</v>
      </c>
      <c r="G147" s="193"/>
      <c r="H147" s="197">
        <v>144</v>
      </c>
      <c r="I147" s="193"/>
      <c r="J147" s="193"/>
      <c r="K147" s="193"/>
      <c r="L147" s="134"/>
      <c r="M147" s="137"/>
      <c r="T147" s="138"/>
      <c r="AT147" s="136" t="s">
        <v>156</v>
      </c>
      <c r="AU147" s="136" t="s">
        <v>108</v>
      </c>
      <c r="AV147" s="12" t="s">
        <v>108</v>
      </c>
      <c r="AW147" s="12" t="s">
        <v>31</v>
      </c>
      <c r="AX147" s="12" t="s">
        <v>85</v>
      </c>
      <c r="AY147" s="136" t="s">
        <v>146</v>
      </c>
    </row>
    <row r="148" spans="2:65" s="1" customFormat="1" ht="21.75" customHeight="1">
      <c r="B148" s="219"/>
      <c r="C148" s="205" t="s">
        <v>93</v>
      </c>
      <c r="D148" s="206" t="s">
        <v>149</v>
      </c>
      <c r="E148" s="207" t="s">
        <v>745</v>
      </c>
      <c r="F148" s="204" t="s">
        <v>746</v>
      </c>
      <c r="G148" s="208" t="s">
        <v>236</v>
      </c>
      <c r="H148" s="209">
        <v>1</v>
      </c>
      <c r="I148" s="155">
        <v>0</v>
      </c>
      <c r="J148" s="203">
        <f>ROUND(I148*H148,2)</f>
        <v>0</v>
      </c>
      <c r="K148" s="204" t="s">
        <v>231</v>
      </c>
      <c r="L148" s="27"/>
      <c r="M148" s="128" t="s">
        <v>1</v>
      </c>
      <c r="N148" s="129" t="s">
        <v>43</v>
      </c>
      <c r="O148" s="130">
        <v>0.50600000000000001</v>
      </c>
      <c r="P148" s="130">
        <f>O148*H148</f>
        <v>0.50600000000000001</v>
      </c>
      <c r="Q148" s="130">
        <v>0</v>
      </c>
      <c r="R148" s="130">
        <f>Q148*H148</f>
        <v>0</v>
      </c>
      <c r="S148" s="130">
        <v>0</v>
      </c>
      <c r="T148" s="131">
        <f>S148*H148</f>
        <v>0</v>
      </c>
      <c r="AR148" s="132" t="s">
        <v>207</v>
      </c>
      <c r="AT148" s="132" t="s">
        <v>149</v>
      </c>
      <c r="AU148" s="132" t="s">
        <v>108</v>
      </c>
      <c r="AY148" s="15" t="s">
        <v>146</v>
      </c>
      <c r="BE148" s="133">
        <f>IF(N148="základní",J148,0)</f>
        <v>0</v>
      </c>
      <c r="BF148" s="133">
        <f>IF(N148="snížená",J148,0)</f>
        <v>0</v>
      </c>
      <c r="BG148" s="133">
        <f>IF(N148="zákl. přenesená",J148,0)</f>
        <v>0</v>
      </c>
      <c r="BH148" s="133">
        <f>IF(N148="sníž. přenesená",J148,0)</f>
        <v>0</v>
      </c>
      <c r="BI148" s="133">
        <f>IF(N148="nulová",J148,0)</f>
        <v>0</v>
      </c>
      <c r="BJ148" s="15" t="s">
        <v>108</v>
      </c>
      <c r="BK148" s="133">
        <f>ROUND(I148*H148,2)</f>
        <v>0</v>
      </c>
      <c r="BL148" s="15" t="s">
        <v>207</v>
      </c>
      <c r="BM148" s="132" t="s">
        <v>747</v>
      </c>
    </row>
    <row r="149" spans="2:65" s="12" customFormat="1">
      <c r="B149" s="216"/>
      <c r="C149" s="193"/>
      <c r="D149" s="194" t="s">
        <v>156</v>
      </c>
      <c r="E149" s="195" t="s">
        <v>1</v>
      </c>
      <c r="F149" s="196" t="s">
        <v>85</v>
      </c>
      <c r="G149" s="193"/>
      <c r="H149" s="197">
        <v>1</v>
      </c>
      <c r="I149" s="193"/>
      <c r="J149" s="193"/>
      <c r="K149" s="193"/>
      <c r="L149" s="134"/>
      <c r="M149" s="137"/>
      <c r="T149" s="138"/>
      <c r="AT149" s="136" t="s">
        <v>156</v>
      </c>
      <c r="AU149" s="136" t="s">
        <v>108</v>
      </c>
      <c r="AV149" s="12" t="s">
        <v>108</v>
      </c>
      <c r="AW149" s="12" t="s">
        <v>31</v>
      </c>
      <c r="AX149" s="12" t="s">
        <v>85</v>
      </c>
      <c r="AY149" s="136" t="s">
        <v>146</v>
      </c>
    </row>
    <row r="150" spans="2:65" s="1" customFormat="1" ht="16.5" customHeight="1">
      <c r="B150" s="219"/>
      <c r="C150" s="205" t="s">
        <v>223</v>
      </c>
      <c r="D150" s="206" t="s">
        <v>149</v>
      </c>
      <c r="E150" s="207" t="s">
        <v>748</v>
      </c>
      <c r="F150" s="204" t="s">
        <v>749</v>
      </c>
      <c r="G150" s="208" t="s">
        <v>236</v>
      </c>
      <c r="H150" s="209">
        <v>8</v>
      </c>
      <c r="I150" s="155">
        <v>0</v>
      </c>
      <c r="J150" s="203">
        <f>ROUND(I150*H150,2)</f>
        <v>0</v>
      </c>
      <c r="K150" s="204" t="s">
        <v>153</v>
      </c>
      <c r="L150" s="27"/>
      <c r="M150" s="128" t="s">
        <v>1</v>
      </c>
      <c r="N150" s="129" t="s">
        <v>43</v>
      </c>
      <c r="O150" s="130">
        <v>0.30599999999999999</v>
      </c>
      <c r="P150" s="130">
        <f>O150*H150</f>
        <v>2.448</v>
      </c>
      <c r="Q150" s="130">
        <v>0</v>
      </c>
      <c r="R150" s="130">
        <f>Q150*H150</f>
        <v>0</v>
      </c>
      <c r="S150" s="130">
        <v>0</v>
      </c>
      <c r="T150" s="131">
        <f>S150*H150</f>
        <v>0</v>
      </c>
      <c r="AR150" s="132" t="s">
        <v>207</v>
      </c>
      <c r="AT150" s="132" t="s">
        <v>149</v>
      </c>
      <c r="AU150" s="132" t="s">
        <v>108</v>
      </c>
      <c r="AY150" s="15" t="s">
        <v>146</v>
      </c>
      <c r="BE150" s="133">
        <f>IF(N150="základní",J150,0)</f>
        <v>0</v>
      </c>
      <c r="BF150" s="133">
        <f>IF(N150="snížená",J150,0)</f>
        <v>0</v>
      </c>
      <c r="BG150" s="133">
        <f>IF(N150="zákl. přenesená",J150,0)</f>
        <v>0</v>
      </c>
      <c r="BH150" s="133">
        <f>IF(N150="sníž. přenesená",J150,0)</f>
        <v>0</v>
      </c>
      <c r="BI150" s="133">
        <f>IF(N150="nulová",J150,0)</f>
        <v>0</v>
      </c>
      <c r="BJ150" s="15" t="s">
        <v>108</v>
      </c>
      <c r="BK150" s="133">
        <f>ROUND(I150*H150,2)</f>
        <v>0</v>
      </c>
      <c r="BL150" s="15" t="s">
        <v>207</v>
      </c>
      <c r="BM150" s="132" t="s">
        <v>750</v>
      </c>
    </row>
    <row r="151" spans="2:65" s="12" customFormat="1">
      <c r="B151" s="216"/>
      <c r="C151" s="193"/>
      <c r="D151" s="194" t="s">
        <v>156</v>
      </c>
      <c r="E151" s="195" t="s">
        <v>1</v>
      </c>
      <c r="F151" s="196" t="s">
        <v>192</v>
      </c>
      <c r="G151" s="193"/>
      <c r="H151" s="197">
        <v>8</v>
      </c>
      <c r="I151" s="193"/>
      <c r="J151" s="193"/>
      <c r="K151" s="193"/>
      <c r="L151" s="134"/>
      <c r="M151" s="137"/>
      <c r="T151" s="138"/>
      <c r="AT151" s="136" t="s">
        <v>156</v>
      </c>
      <c r="AU151" s="136" t="s">
        <v>108</v>
      </c>
      <c r="AV151" s="12" t="s">
        <v>108</v>
      </c>
      <c r="AW151" s="12" t="s">
        <v>31</v>
      </c>
      <c r="AX151" s="12" t="s">
        <v>85</v>
      </c>
      <c r="AY151" s="136" t="s">
        <v>146</v>
      </c>
    </row>
    <row r="152" spans="2:65" s="1" customFormat="1" ht="16.5" customHeight="1">
      <c r="B152" s="219"/>
      <c r="C152" s="222" t="s">
        <v>228</v>
      </c>
      <c r="D152" s="223" t="s">
        <v>371</v>
      </c>
      <c r="E152" s="224" t="s">
        <v>751</v>
      </c>
      <c r="F152" s="221" t="s">
        <v>752</v>
      </c>
      <c r="G152" s="225" t="s">
        <v>236</v>
      </c>
      <c r="H152" s="226">
        <v>8</v>
      </c>
      <c r="I152" s="155">
        <v>0</v>
      </c>
      <c r="J152" s="220">
        <f>ROUND(I152*H152,2)</f>
        <v>0</v>
      </c>
      <c r="K152" s="221" t="s">
        <v>153</v>
      </c>
      <c r="L152" s="146"/>
      <c r="M152" s="147" t="s">
        <v>1</v>
      </c>
      <c r="N152" s="148" t="s">
        <v>43</v>
      </c>
      <c r="O152" s="130">
        <v>0</v>
      </c>
      <c r="P152" s="130">
        <f>O152*H152</f>
        <v>0</v>
      </c>
      <c r="Q152" s="130">
        <v>4.0000000000000003E-5</v>
      </c>
      <c r="R152" s="130">
        <f>Q152*H152</f>
        <v>3.2000000000000003E-4</v>
      </c>
      <c r="S152" s="130">
        <v>0</v>
      </c>
      <c r="T152" s="131">
        <f>S152*H152</f>
        <v>0</v>
      </c>
      <c r="AR152" s="132" t="s">
        <v>374</v>
      </c>
      <c r="AT152" s="132" t="s">
        <v>371</v>
      </c>
      <c r="AU152" s="132" t="s">
        <v>108</v>
      </c>
      <c r="AY152" s="15" t="s">
        <v>146</v>
      </c>
      <c r="BE152" s="133">
        <f>IF(N152="základní",J152,0)</f>
        <v>0</v>
      </c>
      <c r="BF152" s="133">
        <f>IF(N152="snížená",J152,0)</f>
        <v>0</v>
      </c>
      <c r="BG152" s="133">
        <f>IF(N152="zákl. přenesená",J152,0)</f>
        <v>0</v>
      </c>
      <c r="BH152" s="133">
        <f>IF(N152="sníž. přenesená",J152,0)</f>
        <v>0</v>
      </c>
      <c r="BI152" s="133">
        <f>IF(N152="nulová",J152,0)</f>
        <v>0</v>
      </c>
      <c r="BJ152" s="15" t="s">
        <v>108</v>
      </c>
      <c r="BK152" s="133">
        <f>ROUND(I152*H152,2)</f>
        <v>0</v>
      </c>
      <c r="BL152" s="15" t="s">
        <v>207</v>
      </c>
      <c r="BM152" s="132" t="s">
        <v>753</v>
      </c>
    </row>
    <row r="153" spans="2:65" s="12" customFormat="1">
      <c r="B153" s="216"/>
      <c r="C153" s="193"/>
      <c r="D153" s="194" t="s">
        <v>156</v>
      </c>
      <c r="E153" s="195" t="s">
        <v>1</v>
      </c>
      <c r="F153" s="196" t="s">
        <v>192</v>
      </c>
      <c r="G153" s="193"/>
      <c r="H153" s="197">
        <v>8</v>
      </c>
      <c r="I153" s="193"/>
      <c r="J153" s="193"/>
      <c r="K153" s="193"/>
      <c r="L153" s="134"/>
      <c r="M153" s="137"/>
      <c r="T153" s="138"/>
      <c r="AT153" s="136" t="s">
        <v>156</v>
      </c>
      <c r="AU153" s="136" t="s">
        <v>108</v>
      </c>
      <c r="AV153" s="12" t="s">
        <v>108</v>
      </c>
      <c r="AW153" s="12" t="s">
        <v>31</v>
      </c>
      <c r="AX153" s="12" t="s">
        <v>85</v>
      </c>
      <c r="AY153" s="136" t="s">
        <v>146</v>
      </c>
    </row>
    <row r="154" spans="2:65" s="1" customFormat="1" ht="16.5" customHeight="1">
      <c r="B154" s="219"/>
      <c r="C154" s="205" t="s">
        <v>207</v>
      </c>
      <c r="D154" s="206" t="s">
        <v>149</v>
      </c>
      <c r="E154" s="207" t="s">
        <v>754</v>
      </c>
      <c r="F154" s="204" t="s">
        <v>755</v>
      </c>
      <c r="G154" s="208" t="s">
        <v>236</v>
      </c>
      <c r="H154" s="209">
        <v>13</v>
      </c>
      <c r="I154" s="155">
        <v>0</v>
      </c>
      <c r="J154" s="203">
        <f>ROUND(I154*H154,2)</f>
        <v>0</v>
      </c>
      <c r="K154" s="204" t="s">
        <v>153</v>
      </c>
      <c r="L154" s="27"/>
      <c r="M154" s="128" t="s">
        <v>1</v>
      </c>
      <c r="N154" s="129" t="s">
        <v>43</v>
      </c>
      <c r="O154" s="130">
        <v>0.32700000000000001</v>
      </c>
      <c r="P154" s="130">
        <f>O154*H154</f>
        <v>4.2510000000000003</v>
      </c>
      <c r="Q154" s="130">
        <v>0</v>
      </c>
      <c r="R154" s="130">
        <f>Q154*H154</f>
        <v>0</v>
      </c>
      <c r="S154" s="130">
        <v>0</v>
      </c>
      <c r="T154" s="131">
        <f>S154*H154</f>
        <v>0</v>
      </c>
      <c r="AR154" s="132" t="s">
        <v>207</v>
      </c>
      <c r="AT154" s="132" t="s">
        <v>149</v>
      </c>
      <c r="AU154" s="132" t="s">
        <v>108</v>
      </c>
      <c r="AY154" s="15" t="s">
        <v>146</v>
      </c>
      <c r="BE154" s="133">
        <f>IF(N154="základní",J154,0)</f>
        <v>0</v>
      </c>
      <c r="BF154" s="133">
        <f>IF(N154="snížená",J154,0)</f>
        <v>0</v>
      </c>
      <c r="BG154" s="133">
        <f>IF(N154="zákl. přenesená",J154,0)</f>
        <v>0</v>
      </c>
      <c r="BH154" s="133">
        <f>IF(N154="sníž. přenesená",J154,0)</f>
        <v>0</v>
      </c>
      <c r="BI154" s="133">
        <f>IF(N154="nulová",J154,0)</f>
        <v>0</v>
      </c>
      <c r="BJ154" s="15" t="s">
        <v>108</v>
      </c>
      <c r="BK154" s="133">
        <f>ROUND(I154*H154,2)</f>
        <v>0</v>
      </c>
      <c r="BL154" s="15" t="s">
        <v>207</v>
      </c>
      <c r="BM154" s="132" t="s">
        <v>756</v>
      </c>
    </row>
    <row r="155" spans="2:65" s="12" customFormat="1">
      <c r="B155" s="216"/>
      <c r="C155" s="193"/>
      <c r="D155" s="194" t="s">
        <v>156</v>
      </c>
      <c r="E155" s="195" t="s">
        <v>1</v>
      </c>
      <c r="F155" s="196" t="s">
        <v>757</v>
      </c>
      <c r="G155" s="193"/>
      <c r="H155" s="197">
        <v>13</v>
      </c>
      <c r="I155" s="193"/>
      <c r="J155" s="193"/>
      <c r="K155" s="193"/>
      <c r="L155" s="134"/>
      <c r="M155" s="137"/>
      <c r="T155" s="138"/>
      <c r="AT155" s="136" t="s">
        <v>156</v>
      </c>
      <c r="AU155" s="136" t="s">
        <v>108</v>
      </c>
      <c r="AV155" s="12" t="s">
        <v>108</v>
      </c>
      <c r="AW155" s="12" t="s">
        <v>31</v>
      </c>
      <c r="AX155" s="12" t="s">
        <v>85</v>
      </c>
      <c r="AY155" s="136" t="s">
        <v>146</v>
      </c>
    </row>
    <row r="156" spans="2:65" s="1" customFormat="1" ht="16.5" customHeight="1">
      <c r="B156" s="219"/>
      <c r="C156" s="222" t="s">
        <v>96</v>
      </c>
      <c r="D156" s="223" t="s">
        <v>371</v>
      </c>
      <c r="E156" s="224" t="s">
        <v>758</v>
      </c>
      <c r="F156" s="221" t="s">
        <v>759</v>
      </c>
      <c r="G156" s="225" t="s">
        <v>236</v>
      </c>
      <c r="H156" s="226">
        <v>10</v>
      </c>
      <c r="I156" s="155">
        <v>0</v>
      </c>
      <c r="J156" s="220">
        <f>ROUND(I156*H156,2)</f>
        <v>0</v>
      </c>
      <c r="K156" s="221" t="s">
        <v>153</v>
      </c>
      <c r="L156" s="146"/>
      <c r="M156" s="147" t="s">
        <v>1</v>
      </c>
      <c r="N156" s="148" t="s">
        <v>43</v>
      </c>
      <c r="O156" s="130">
        <v>0</v>
      </c>
      <c r="P156" s="130">
        <f>O156*H156</f>
        <v>0</v>
      </c>
      <c r="Q156" s="130">
        <v>6.0000000000000002E-5</v>
      </c>
      <c r="R156" s="130">
        <f>Q156*H156</f>
        <v>6.0000000000000006E-4</v>
      </c>
      <c r="S156" s="130">
        <v>0</v>
      </c>
      <c r="T156" s="131">
        <f>S156*H156</f>
        <v>0</v>
      </c>
      <c r="AR156" s="132" t="s">
        <v>374</v>
      </c>
      <c r="AT156" s="132" t="s">
        <v>371</v>
      </c>
      <c r="AU156" s="132" t="s">
        <v>108</v>
      </c>
      <c r="AY156" s="15" t="s">
        <v>146</v>
      </c>
      <c r="BE156" s="133">
        <f>IF(N156="základní",J156,0)</f>
        <v>0</v>
      </c>
      <c r="BF156" s="133">
        <f>IF(N156="snížená",J156,0)</f>
        <v>0</v>
      </c>
      <c r="BG156" s="133">
        <f>IF(N156="zákl. přenesená",J156,0)</f>
        <v>0</v>
      </c>
      <c r="BH156" s="133">
        <f>IF(N156="sníž. přenesená",J156,0)</f>
        <v>0</v>
      </c>
      <c r="BI156" s="133">
        <f>IF(N156="nulová",J156,0)</f>
        <v>0</v>
      </c>
      <c r="BJ156" s="15" t="s">
        <v>108</v>
      </c>
      <c r="BK156" s="133">
        <f>ROUND(I156*H156,2)</f>
        <v>0</v>
      </c>
      <c r="BL156" s="15" t="s">
        <v>207</v>
      </c>
      <c r="BM156" s="132" t="s">
        <v>760</v>
      </c>
    </row>
    <row r="157" spans="2:65" s="12" customFormat="1">
      <c r="B157" s="216"/>
      <c r="C157" s="193"/>
      <c r="D157" s="194" t="s">
        <v>156</v>
      </c>
      <c r="E157" s="195" t="s">
        <v>1</v>
      </c>
      <c r="F157" s="196" t="s">
        <v>761</v>
      </c>
      <c r="G157" s="193"/>
      <c r="H157" s="197">
        <v>10</v>
      </c>
      <c r="I157" s="193"/>
      <c r="J157" s="193"/>
      <c r="K157" s="193"/>
      <c r="L157" s="134"/>
      <c r="M157" s="137"/>
      <c r="T157" s="138"/>
      <c r="AT157" s="136" t="s">
        <v>156</v>
      </c>
      <c r="AU157" s="136" t="s">
        <v>108</v>
      </c>
      <c r="AV157" s="12" t="s">
        <v>108</v>
      </c>
      <c r="AW157" s="12" t="s">
        <v>31</v>
      </c>
      <c r="AX157" s="12" t="s">
        <v>85</v>
      </c>
      <c r="AY157" s="136" t="s">
        <v>146</v>
      </c>
    </row>
    <row r="158" spans="2:65" s="1" customFormat="1" ht="16.5" customHeight="1">
      <c r="B158" s="219"/>
      <c r="C158" s="222" t="s">
        <v>242</v>
      </c>
      <c r="D158" s="223" t="s">
        <v>371</v>
      </c>
      <c r="E158" s="224" t="s">
        <v>762</v>
      </c>
      <c r="F158" s="221" t="s">
        <v>763</v>
      </c>
      <c r="G158" s="225" t="s">
        <v>236</v>
      </c>
      <c r="H158" s="226">
        <v>3</v>
      </c>
      <c r="I158" s="155">
        <v>0</v>
      </c>
      <c r="J158" s="220">
        <f>ROUND(I158*H158,2)</f>
        <v>0</v>
      </c>
      <c r="K158" s="221" t="s">
        <v>231</v>
      </c>
      <c r="L158" s="146"/>
      <c r="M158" s="147" t="s">
        <v>1</v>
      </c>
      <c r="N158" s="148" t="s">
        <v>43</v>
      </c>
      <c r="O158" s="130">
        <v>0</v>
      </c>
      <c r="P158" s="130">
        <f>O158*H158</f>
        <v>0</v>
      </c>
      <c r="Q158" s="130">
        <v>6.0000000000000002E-5</v>
      </c>
      <c r="R158" s="130">
        <f>Q158*H158</f>
        <v>1.8000000000000001E-4</v>
      </c>
      <c r="S158" s="130">
        <v>0</v>
      </c>
      <c r="T158" s="131">
        <f>S158*H158</f>
        <v>0</v>
      </c>
      <c r="AR158" s="132" t="s">
        <v>374</v>
      </c>
      <c r="AT158" s="132" t="s">
        <v>371</v>
      </c>
      <c r="AU158" s="132" t="s">
        <v>108</v>
      </c>
      <c r="AY158" s="15" t="s">
        <v>146</v>
      </c>
      <c r="BE158" s="133">
        <f>IF(N158="základní",J158,0)</f>
        <v>0</v>
      </c>
      <c r="BF158" s="133">
        <f>IF(N158="snížená",J158,0)</f>
        <v>0</v>
      </c>
      <c r="BG158" s="133">
        <f>IF(N158="zákl. přenesená",J158,0)</f>
        <v>0</v>
      </c>
      <c r="BH158" s="133">
        <f>IF(N158="sníž. přenesená",J158,0)</f>
        <v>0</v>
      </c>
      <c r="BI158" s="133">
        <f>IF(N158="nulová",J158,0)</f>
        <v>0</v>
      </c>
      <c r="BJ158" s="15" t="s">
        <v>108</v>
      </c>
      <c r="BK158" s="133">
        <f>ROUND(I158*H158,2)</f>
        <v>0</v>
      </c>
      <c r="BL158" s="15" t="s">
        <v>207</v>
      </c>
      <c r="BM158" s="132" t="s">
        <v>764</v>
      </c>
    </row>
    <row r="159" spans="2:65" s="12" customFormat="1">
      <c r="B159" s="216"/>
      <c r="C159" s="193"/>
      <c r="D159" s="194" t="s">
        <v>156</v>
      </c>
      <c r="E159" s="195" t="s">
        <v>1</v>
      </c>
      <c r="F159" s="196" t="s">
        <v>765</v>
      </c>
      <c r="G159" s="193"/>
      <c r="H159" s="197">
        <v>3</v>
      </c>
      <c r="I159" s="193"/>
      <c r="J159" s="193"/>
      <c r="K159" s="193"/>
      <c r="L159" s="134"/>
      <c r="M159" s="137"/>
      <c r="T159" s="138"/>
      <c r="AT159" s="136" t="s">
        <v>156</v>
      </c>
      <c r="AU159" s="136" t="s">
        <v>108</v>
      </c>
      <c r="AV159" s="12" t="s">
        <v>108</v>
      </c>
      <c r="AW159" s="12" t="s">
        <v>31</v>
      </c>
      <c r="AX159" s="12" t="s">
        <v>85</v>
      </c>
      <c r="AY159" s="136" t="s">
        <v>146</v>
      </c>
    </row>
    <row r="160" spans="2:65" s="1" customFormat="1" ht="16.5" customHeight="1">
      <c r="B160" s="219"/>
      <c r="C160" s="205" t="s">
        <v>99</v>
      </c>
      <c r="D160" s="206" t="s">
        <v>149</v>
      </c>
      <c r="E160" s="207" t="s">
        <v>766</v>
      </c>
      <c r="F160" s="204" t="s">
        <v>767</v>
      </c>
      <c r="G160" s="208" t="s">
        <v>236</v>
      </c>
      <c r="H160" s="209">
        <v>3</v>
      </c>
      <c r="I160" s="155">
        <v>0</v>
      </c>
      <c r="J160" s="203">
        <f>ROUND(I160*H160,2)</f>
        <v>0</v>
      </c>
      <c r="K160" s="204" t="s">
        <v>153</v>
      </c>
      <c r="L160" s="27"/>
      <c r="M160" s="128" t="s">
        <v>1</v>
      </c>
      <c r="N160" s="129" t="s">
        <v>43</v>
      </c>
      <c r="O160" s="130">
        <v>0.57899999999999996</v>
      </c>
      <c r="P160" s="130">
        <f>O160*H160</f>
        <v>1.7369999999999999</v>
      </c>
      <c r="Q160" s="130">
        <v>0</v>
      </c>
      <c r="R160" s="130">
        <f>Q160*H160</f>
        <v>0</v>
      </c>
      <c r="S160" s="130">
        <v>0</v>
      </c>
      <c r="T160" s="131">
        <f>S160*H160</f>
        <v>0</v>
      </c>
      <c r="AR160" s="132" t="s">
        <v>207</v>
      </c>
      <c r="AT160" s="132" t="s">
        <v>149</v>
      </c>
      <c r="AU160" s="132" t="s">
        <v>108</v>
      </c>
      <c r="AY160" s="15" t="s">
        <v>146</v>
      </c>
      <c r="BE160" s="133">
        <f>IF(N160="základní",J160,0)</f>
        <v>0</v>
      </c>
      <c r="BF160" s="133">
        <f>IF(N160="snížená",J160,0)</f>
        <v>0</v>
      </c>
      <c r="BG160" s="133">
        <f>IF(N160="zákl. přenesená",J160,0)</f>
        <v>0</v>
      </c>
      <c r="BH160" s="133">
        <f>IF(N160="sníž. přenesená",J160,0)</f>
        <v>0</v>
      </c>
      <c r="BI160" s="133">
        <f>IF(N160="nulová",J160,0)</f>
        <v>0</v>
      </c>
      <c r="BJ160" s="15" t="s">
        <v>108</v>
      </c>
      <c r="BK160" s="133">
        <f>ROUND(I160*H160,2)</f>
        <v>0</v>
      </c>
      <c r="BL160" s="15" t="s">
        <v>207</v>
      </c>
      <c r="BM160" s="132" t="s">
        <v>768</v>
      </c>
    </row>
    <row r="161" spans="2:65" s="12" customFormat="1">
      <c r="B161" s="216"/>
      <c r="C161" s="193"/>
      <c r="D161" s="194" t="s">
        <v>156</v>
      </c>
      <c r="E161" s="195" t="s">
        <v>1</v>
      </c>
      <c r="F161" s="196" t="s">
        <v>769</v>
      </c>
      <c r="G161" s="193"/>
      <c r="H161" s="197">
        <v>3</v>
      </c>
      <c r="I161" s="193"/>
      <c r="J161" s="193"/>
      <c r="K161" s="193"/>
      <c r="L161" s="134"/>
      <c r="M161" s="137"/>
      <c r="T161" s="138"/>
      <c r="AT161" s="136" t="s">
        <v>156</v>
      </c>
      <c r="AU161" s="136" t="s">
        <v>108</v>
      </c>
      <c r="AV161" s="12" t="s">
        <v>108</v>
      </c>
      <c r="AW161" s="12" t="s">
        <v>31</v>
      </c>
      <c r="AX161" s="12" t="s">
        <v>85</v>
      </c>
      <c r="AY161" s="136" t="s">
        <v>146</v>
      </c>
    </row>
    <row r="162" spans="2:65" s="1" customFormat="1" ht="16.5" customHeight="1">
      <c r="B162" s="219"/>
      <c r="C162" s="222" t="s">
        <v>253</v>
      </c>
      <c r="D162" s="223" t="s">
        <v>371</v>
      </c>
      <c r="E162" s="224" t="s">
        <v>770</v>
      </c>
      <c r="F162" s="221" t="s">
        <v>771</v>
      </c>
      <c r="G162" s="225" t="s">
        <v>236</v>
      </c>
      <c r="H162" s="226">
        <v>2</v>
      </c>
      <c r="I162" s="155">
        <v>0</v>
      </c>
      <c r="J162" s="220">
        <f>ROUND(I162*H162,2)</f>
        <v>0</v>
      </c>
      <c r="K162" s="221" t="s">
        <v>153</v>
      </c>
      <c r="L162" s="146"/>
      <c r="M162" s="147" t="s">
        <v>1</v>
      </c>
      <c r="N162" s="148" t="s">
        <v>43</v>
      </c>
      <c r="O162" s="130">
        <v>0</v>
      </c>
      <c r="P162" s="130">
        <f>O162*H162</f>
        <v>0</v>
      </c>
      <c r="Q162" s="130">
        <v>6.0000000000000002E-5</v>
      </c>
      <c r="R162" s="130">
        <f>Q162*H162</f>
        <v>1.2E-4</v>
      </c>
      <c r="S162" s="130">
        <v>0</v>
      </c>
      <c r="T162" s="131">
        <f>S162*H162</f>
        <v>0</v>
      </c>
      <c r="AR162" s="132" t="s">
        <v>374</v>
      </c>
      <c r="AT162" s="132" t="s">
        <v>371</v>
      </c>
      <c r="AU162" s="132" t="s">
        <v>108</v>
      </c>
      <c r="AY162" s="15" t="s">
        <v>146</v>
      </c>
      <c r="BE162" s="133">
        <f>IF(N162="základní",J162,0)</f>
        <v>0</v>
      </c>
      <c r="BF162" s="133">
        <f>IF(N162="snížená",J162,0)</f>
        <v>0</v>
      </c>
      <c r="BG162" s="133">
        <f>IF(N162="zákl. přenesená",J162,0)</f>
        <v>0</v>
      </c>
      <c r="BH162" s="133">
        <f>IF(N162="sníž. přenesená",J162,0)</f>
        <v>0</v>
      </c>
      <c r="BI162" s="133">
        <f>IF(N162="nulová",J162,0)</f>
        <v>0</v>
      </c>
      <c r="BJ162" s="15" t="s">
        <v>108</v>
      </c>
      <c r="BK162" s="133">
        <f>ROUND(I162*H162,2)</f>
        <v>0</v>
      </c>
      <c r="BL162" s="15" t="s">
        <v>207</v>
      </c>
      <c r="BM162" s="132" t="s">
        <v>772</v>
      </c>
    </row>
    <row r="163" spans="2:65" s="12" customFormat="1">
      <c r="B163" s="216"/>
      <c r="C163" s="193"/>
      <c r="D163" s="194" t="s">
        <v>156</v>
      </c>
      <c r="E163" s="195" t="s">
        <v>1</v>
      </c>
      <c r="F163" s="196" t="s">
        <v>773</v>
      </c>
      <c r="G163" s="193"/>
      <c r="H163" s="197">
        <v>2</v>
      </c>
      <c r="I163" s="193"/>
      <c r="J163" s="193"/>
      <c r="K163" s="193"/>
      <c r="L163" s="134"/>
      <c r="M163" s="137"/>
      <c r="T163" s="138"/>
      <c r="AT163" s="136" t="s">
        <v>156</v>
      </c>
      <c r="AU163" s="136" t="s">
        <v>108</v>
      </c>
      <c r="AV163" s="12" t="s">
        <v>108</v>
      </c>
      <c r="AW163" s="12" t="s">
        <v>31</v>
      </c>
      <c r="AX163" s="12" t="s">
        <v>85</v>
      </c>
      <c r="AY163" s="136" t="s">
        <v>146</v>
      </c>
    </row>
    <row r="164" spans="2:65" s="1" customFormat="1" ht="16.5" customHeight="1">
      <c r="B164" s="219"/>
      <c r="C164" s="222" t="s">
        <v>7</v>
      </c>
      <c r="D164" s="223" t="s">
        <v>371</v>
      </c>
      <c r="E164" s="224" t="s">
        <v>774</v>
      </c>
      <c r="F164" s="221" t="s">
        <v>775</v>
      </c>
      <c r="G164" s="225" t="s">
        <v>236</v>
      </c>
      <c r="H164" s="226">
        <v>1</v>
      </c>
      <c r="I164" s="155">
        <v>0</v>
      </c>
      <c r="J164" s="220">
        <f>ROUND(I164*H164,2)</f>
        <v>0</v>
      </c>
      <c r="K164" s="221" t="s">
        <v>231</v>
      </c>
      <c r="L164" s="146"/>
      <c r="M164" s="147" t="s">
        <v>1</v>
      </c>
      <c r="N164" s="148" t="s">
        <v>43</v>
      </c>
      <c r="O164" s="130">
        <v>0</v>
      </c>
      <c r="P164" s="130">
        <f>O164*H164</f>
        <v>0</v>
      </c>
      <c r="Q164" s="130">
        <v>6.0000000000000002E-5</v>
      </c>
      <c r="R164" s="130">
        <f>Q164*H164</f>
        <v>6.0000000000000002E-5</v>
      </c>
      <c r="S164" s="130">
        <v>0</v>
      </c>
      <c r="T164" s="131">
        <f>S164*H164</f>
        <v>0</v>
      </c>
      <c r="AR164" s="132" t="s">
        <v>374</v>
      </c>
      <c r="AT164" s="132" t="s">
        <v>371</v>
      </c>
      <c r="AU164" s="132" t="s">
        <v>108</v>
      </c>
      <c r="AY164" s="15" t="s">
        <v>146</v>
      </c>
      <c r="BE164" s="133">
        <f>IF(N164="základní",J164,0)</f>
        <v>0</v>
      </c>
      <c r="BF164" s="133">
        <f>IF(N164="snížená",J164,0)</f>
        <v>0</v>
      </c>
      <c r="BG164" s="133">
        <f>IF(N164="zákl. přenesená",J164,0)</f>
        <v>0</v>
      </c>
      <c r="BH164" s="133">
        <f>IF(N164="sníž. přenesená",J164,0)</f>
        <v>0</v>
      </c>
      <c r="BI164" s="133">
        <f>IF(N164="nulová",J164,0)</f>
        <v>0</v>
      </c>
      <c r="BJ164" s="15" t="s">
        <v>108</v>
      </c>
      <c r="BK164" s="133">
        <f>ROUND(I164*H164,2)</f>
        <v>0</v>
      </c>
      <c r="BL164" s="15" t="s">
        <v>207</v>
      </c>
      <c r="BM164" s="132" t="s">
        <v>776</v>
      </c>
    </row>
    <row r="165" spans="2:65" s="12" customFormat="1">
      <c r="B165" s="216"/>
      <c r="C165" s="193"/>
      <c r="D165" s="194" t="s">
        <v>156</v>
      </c>
      <c r="E165" s="195" t="s">
        <v>1</v>
      </c>
      <c r="F165" s="196" t="s">
        <v>777</v>
      </c>
      <c r="G165" s="193"/>
      <c r="H165" s="197">
        <v>1</v>
      </c>
      <c r="I165" s="193"/>
      <c r="J165" s="193"/>
      <c r="K165" s="193"/>
      <c r="L165" s="134"/>
      <c r="M165" s="137"/>
      <c r="T165" s="138"/>
      <c r="AT165" s="136" t="s">
        <v>156</v>
      </c>
      <c r="AU165" s="136" t="s">
        <v>108</v>
      </c>
      <c r="AV165" s="12" t="s">
        <v>108</v>
      </c>
      <c r="AW165" s="12" t="s">
        <v>31</v>
      </c>
      <c r="AX165" s="12" t="s">
        <v>85</v>
      </c>
      <c r="AY165" s="136" t="s">
        <v>146</v>
      </c>
    </row>
    <row r="166" spans="2:65" s="1" customFormat="1" ht="16.5" customHeight="1">
      <c r="B166" s="219"/>
      <c r="C166" s="205" t="s">
        <v>262</v>
      </c>
      <c r="D166" s="206" t="s">
        <v>149</v>
      </c>
      <c r="E166" s="207" t="s">
        <v>778</v>
      </c>
      <c r="F166" s="204" t="s">
        <v>779</v>
      </c>
      <c r="G166" s="208" t="s">
        <v>236</v>
      </c>
      <c r="H166" s="209">
        <v>1</v>
      </c>
      <c r="I166" s="155">
        <v>0</v>
      </c>
      <c r="J166" s="203">
        <f>ROUND(I166*H166,2)</f>
        <v>0</v>
      </c>
      <c r="K166" s="204" t="s">
        <v>153</v>
      </c>
      <c r="L166" s="27"/>
      <c r="M166" s="128" t="s">
        <v>1</v>
      </c>
      <c r="N166" s="129" t="s">
        <v>43</v>
      </c>
      <c r="O166" s="130">
        <v>0.40100000000000002</v>
      </c>
      <c r="P166" s="130">
        <f>O166*H166</f>
        <v>0.40100000000000002</v>
      </c>
      <c r="Q166" s="130">
        <v>0</v>
      </c>
      <c r="R166" s="130">
        <f>Q166*H166</f>
        <v>0</v>
      </c>
      <c r="S166" s="130">
        <v>0</v>
      </c>
      <c r="T166" s="131">
        <f>S166*H166</f>
        <v>0</v>
      </c>
      <c r="AR166" s="132" t="s">
        <v>207</v>
      </c>
      <c r="AT166" s="132" t="s">
        <v>149</v>
      </c>
      <c r="AU166" s="132" t="s">
        <v>108</v>
      </c>
      <c r="AY166" s="15" t="s">
        <v>146</v>
      </c>
      <c r="BE166" s="133">
        <f>IF(N166="základní",J166,0)</f>
        <v>0</v>
      </c>
      <c r="BF166" s="133">
        <f>IF(N166="snížená",J166,0)</f>
        <v>0</v>
      </c>
      <c r="BG166" s="133">
        <f>IF(N166="zákl. přenesená",J166,0)</f>
        <v>0</v>
      </c>
      <c r="BH166" s="133">
        <f>IF(N166="sníž. přenesená",J166,0)</f>
        <v>0</v>
      </c>
      <c r="BI166" s="133">
        <f>IF(N166="nulová",J166,0)</f>
        <v>0</v>
      </c>
      <c r="BJ166" s="15" t="s">
        <v>108</v>
      </c>
      <c r="BK166" s="133">
        <f>ROUND(I166*H166,2)</f>
        <v>0</v>
      </c>
      <c r="BL166" s="15" t="s">
        <v>207</v>
      </c>
      <c r="BM166" s="132" t="s">
        <v>780</v>
      </c>
    </row>
    <row r="167" spans="2:65" s="12" customFormat="1">
      <c r="B167" s="216"/>
      <c r="C167" s="193"/>
      <c r="D167" s="194" t="s">
        <v>156</v>
      </c>
      <c r="E167" s="195" t="s">
        <v>1</v>
      </c>
      <c r="F167" s="196" t="s">
        <v>85</v>
      </c>
      <c r="G167" s="193"/>
      <c r="H167" s="197">
        <v>1</v>
      </c>
      <c r="I167" s="193"/>
      <c r="J167" s="193"/>
      <c r="K167" s="193"/>
      <c r="L167" s="134"/>
      <c r="M167" s="137"/>
      <c r="T167" s="138"/>
      <c r="AT167" s="136" t="s">
        <v>156</v>
      </c>
      <c r="AU167" s="136" t="s">
        <v>108</v>
      </c>
      <c r="AV167" s="12" t="s">
        <v>108</v>
      </c>
      <c r="AW167" s="12" t="s">
        <v>31</v>
      </c>
      <c r="AX167" s="12" t="s">
        <v>85</v>
      </c>
      <c r="AY167" s="136" t="s">
        <v>146</v>
      </c>
    </row>
    <row r="168" spans="2:65" s="1" customFormat="1" ht="16.5" customHeight="1">
      <c r="B168" s="219"/>
      <c r="C168" s="222" t="s">
        <v>268</v>
      </c>
      <c r="D168" s="223" t="s">
        <v>371</v>
      </c>
      <c r="E168" s="224" t="s">
        <v>781</v>
      </c>
      <c r="F168" s="221" t="s">
        <v>782</v>
      </c>
      <c r="G168" s="225" t="s">
        <v>236</v>
      </c>
      <c r="H168" s="226">
        <v>1</v>
      </c>
      <c r="I168" s="155">
        <v>0</v>
      </c>
      <c r="J168" s="220">
        <f>ROUND(I168*H168,2)</f>
        <v>0</v>
      </c>
      <c r="K168" s="221" t="s">
        <v>231</v>
      </c>
      <c r="L168" s="146"/>
      <c r="M168" s="147" t="s">
        <v>1</v>
      </c>
      <c r="N168" s="148" t="s">
        <v>43</v>
      </c>
      <c r="O168" s="130">
        <v>0</v>
      </c>
      <c r="P168" s="130">
        <f>O168*H168</f>
        <v>0</v>
      </c>
      <c r="Q168" s="130">
        <v>3.8999999999999999E-4</v>
      </c>
      <c r="R168" s="130">
        <f>Q168*H168</f>
        <v>3.8999999999999999E-4</v>
      </c>
      <c r="S168" s="130">
        <v>0</v>
      </c>
      <c r="T168" s="131">
        <f>S168*H168</f>
        <v>0</v>
      </c>
      <c r="AR168" s="132" t="s">
        <v>374</v>
      </c>
      <c r="AT168" s="132" t="s">
        <v>371</v>
      </c>
      <c r="AU168" s="132" t="s">
        <v>108</v>
      </c>
      <c r="AY168" s="15" t="s">
        <v>146</v>
      </c>
      <c r="BE168" s="133">
        <f>IF(N168="základní",J168,0)</f>
        <v>0</v>
      </c>
      <c r="BF168" s="133">
        <f>IF(N168="snížená",J168,0)</f>
        <v>0</v>
      </c>
      <c r="BG168" s="133">
        <f>IF(N168="zákl. přenesená",J168,0)</f>
        <v>0</v>
      </c>
      <c r="BH168" s="133">
        <f>IF(N168="sníž. přenesená",J168,0)</f>
        <v>0</v>
      </c>
      <c r="BI168" s="133">
        <f>IF(N168="nulová",J168,0)</f>
        <v>0</v>
      </c>
      <c r="BJ168" s="15" t="s">
        <v>108</v>
      </c>
      <c r="BK168" s="133">
        <f>ROUND(I168*H168,2)</f>
        <v>0</v>
      </c>
      <c r="BL168" s="15" t="s">
        <v>207</v>
      </c>
      <c r="BM168" s="132" t="s">
        <v>783</v>
      </c>
    </row>
    <row r="169" spans="2:65" s="12" customFormat="1">
      <c r="B169" s="216"/>
      <c r="C169" s="193"/>
      <c r="D169" s="194" t="s">
        <v>156</v>
      </c>
      <c r="E169" s="195" t="s">
        <v>1</v>
      </c>
      <c r="F169" s="196" t="s">
        <v>85</v>
      </c>
      <c r="G169" s="193"/>
      <c r="H169" s="197">
        <v>1</v>
      </c>
      <c r="I169" s="193"/>
      <c r="J169" s="193"/>
      <c r="K169" s="193"/>
      <c r="L169" s="134"/>
      <c r="M169" s="137"/>
      <c r="T169" s="138"/>
      <c r="AT169" s="136" t="s">
        <v>156</v>
      </c>
      <c r="AU169" s="136" t="s">
        <v>108</v>
      </c>
      <c r="AV169" s="12" t="s">
        <v>108</v>
      </c>
      <c r="AW169" s="12" t="s">
        <v>31</v>
      </c>
      <c r="AX169" s="12" t="s">
        <v>85</v>
      </c>
      <c r="AY169" s="136" t="s">
        <v>146</v>
      </c>
    </row>
    <row r="170" spans="2:65" s="1" customFormat="1" ht="16.5" customHeight="1">
      <c r="B170" s="219"/>
      <c r="C170" s="205" t="s">
        <v>275</v>
      </c>
      <c r="D170" s="206" t="s">
        <v>149</v>
      </c>
      <c r="E170" s="207" t="s">
        <v>784</v>
      </c>
      <c r="F170" s="204" t="s">
        <v>785</v>
      </c>
      <c r="G170" s="208" t="s">
        <v>236</v>
      </c>
      <c r="H170" s="209">
        <v>12</v>
      </c>
      <c r="I170" s="155">
        <v>0</v>
      </c>
      <c r="J170" s="203">
        <f>ROUND(I170*H170,2)</f>
        <v>0</v>
      </c>
      <c r="K170" s="204" t="s">
        <v>153</v>
      </c>
      <c r="L170" s="27"/>
      <c r="M170" s="128" t="s">
        <v>1</v>
      </c>
      <c r="N170" s="129" t="s">
        <v>43</v>
      </c>
      <c r="O170" s="130">
        <v>0.23200000000000001</v>
      </c>
      <c r="P170" s="130">
        <f>O170*H170</f>
        <v>2.7840000000000003</v>
      </c>
      <c r="Q170" s="130">
        <v>0</v>
      </c>
      <c r="R170" s="130">
        <f>Q170*H170</f>
        <v>0</v>
      </c>
      <c r="S170" s="130">
        <v>0</v>
      </c>
      <c r="T170" s="131">
        <f>S170*H170</f>
        <v>0</v>
      </c>
      <c r="AR170" s="132" t="s">
        <v>207</v>
      </c>
      <c r="AT170" s="132" t="s">
        <v>149</v>
      </c>
      <c r="AU170" s="132" t="s">
        <v>108</v>
      </c>
      <c r="AY170" s="15" t="s">
        <v>146</v>
      </c>
      <c r="BE170" s="133">
        <f>IF(N170="základní",J170,0)</f>
        <v>0</v>
      </c>
      <c r="BF170" s="133">
        <f>IF(N170="snížená",J170,0)</f>
        <v>0</v>
      </c>
      <c r="BG170" s="133">
        <f>IF(N170="zákl. přenesená",J170,0)</f>
        <v>0</v>
      </c>
      <c r="BH170" s="133">
        <f>IF(N170="sníž. přenesená",J170,0)</f>
        <v>0</v>
      </c>
      <c r="BI170" s="133">
        <f>IF(N170="nulová",J170,0)</f>
        <v>0</v>
      </c>
      <c r="BJ170" s="15" t="s">
        <v>108</v>
      </c>
      <c r="BK170" s="133">
        <f>ROUND(I170*H170,2)</f>
        <v>0</v>
      </c>
      <c r="BL170" s="15" t="s">
        <v>207</v>
      </c>
      <c r="BM170" s="132" t="s">
        <v>786</v>
      </c>
    </row>
    <row r="171" spans="2:65" s="12" customFormat="1">
      <c r="B171" s="216"/>
      <c r="C171" s="193"/>
      <c r="D171" s="194" t="s">
        <v>156</v>
      </c>
      <c r="E171" s="195" t="s">
        <v>1</v>
      </c>
      <c r="F171" s="196" t="s">
        <v>8</v>
      </c>
      <c r="G171" s="193"/>
      <c r="H171" s="197">
        <v>12</v>
      </c>
      <c r="I171" s="193"/>
      <c r="J171" s="193"/>
      <c r="K171" s="193"/>
      <c r="L171" s="134"/>
      <c r="M171" s="137"/>
      <c r="T171" s="138"/>
      <c r="AT171" s="136" t="s">
        <v>156</v>
      </c>
      <c r="AU171" s="136" t="s">
        <v>108</v>
      </c>
      <c r="AV171" s="12" t="s">
        <v>108</v>
      </c>
      <c r="AW171" s="12" t="s">
        <v>31</v>
      </c>
      <c r="AX171" s="12" t="s">
        <v>85</v>
      </c>
      <c r="AY171" s="136" t="s">
        <v>146</v>
      </c>
    </row>
    <row r="172" spans="2:65" s="1" customFormat="1" ht="16.5" customHeight="1">
      <c r="B172" s="219"/>
      <c r="C172" s="222" t="s">
        <v>281</v>
      </c>
      <c r="D172" s="223" t="s">
        <v>371</v>
      </c>
      <c r="E172" s="224" t="s">
        <v>787</v>
      </c>
      <c r="F172" s="221" t="s">
        <v>788</v>
      </c>
      <c r="G172" s="225" t="s">
        <v>236</v>
      </c>
      <c r="H172" s="226">
        <v>12</v>
      </c>
      <c r="I172" s="155">
        <v>0</v>
      </c>
      <c r="J172" s="220">
        <f>ROUND(I172*H172,2)</f>
        <v>0</v>
      </c>
      <c r="K172" s="221" t="s">
        <v>153</v>
      </c>
      <c r="L172" s="146"/>
      <c r="M172" s="147" t="s">
        <v>1</v>
      </c>
      <c r="N172" s="148" t="s">
        <v>43</v>
      </c>
      <c r="O172" s="130">
        <v>0</v>
      </c>
      <c r="P172" s="130">
        <f>O172*H172</f>
        <v>0</v>
      </c>
      <c r="Q172" s="130">
        <v>6.9999999999999994E-5</v>
      </c>
      <c r="R172" s="130">
        <f>Q172*H172</f>
        <v>8.3999999999999993E-4</v>
      </c>
      <c r="S172" s="130">
        <v>0</v>
      </c>
      <c r="T172" s="131">
        <f>S172*H172</f>
        <v>0</v>
      </c>
      <c r="AR172" s="132" t="s">
        <v>374</v>
      </c>
      <c r="AT172" s="132" t="s">
        <v>371</v>
      </c>
      <c r="AU172" s="132" t="s">
        <v>108</v>
      </c>
      <c r="AY172" s="15" t="s">
        <v>146</v>
      </c>
      <c r="BE172" s="133">
        <f>IF(N172="základní",J172,0)</f>
        <v>0</v>
      </c>
      <c r="BF172" s="133">
        <f>IF(N172="snížená",J172,0)</f>
        <v>0</v>
      </c>
      <c r="BG172" s="133">
        <f>IF(N172="zákl. přenesená",J172,0)</f>
        <v>0</v>
      </c>
      <c r="BH172" s="133">
        <f>IF(N172="sníž. přenesená",J172,0)</f>
        <v>0</v>
      </c>
      <c r="BI172" s="133">
        <f>IF(N172="nulová",J172,0)</f>
        <v>0</v>
      </c>
      <c r="BJ172" s="15" t="s">
        <v>108</v>
      </c>
      <c r="BK172" s="133">
        <f>ROUND(I172*H172,2)</f>
        <v>0</v>
      </c>
      <c r="BL172" s="15" t="s">
        <v>207</v>
      </c>
      <c r="BM172" s="132" t="s">
        <v>789</v>
      </c>
    </row>
    <row r="173" spans="2:65" s="12" customFormat="1">
      <c r="B173" s="216"/>
      <c r="C173" s="193"/>
      <c r="D173" s="194" t="s">
        <v>156</v>
      </c>
      <c r="E173" s="195" t="s">
        <v>1</v>
      </c>
      <c r="F173" s="196" t="s">
        <v>8</v>
      </c>
      <c r="G173" s="193"/>
      <c r="H173" s="197">
        <v>12</v>
      </c>
      <c r="I173" s="193"/>
      <c r="J173" s="193"/>
      <c r="K173" s="193"/>
      <c r="L173" s="134"/>
      <c r="M173" s="137"/>
      <c r="T173" s="138"/>
      <c r="AT173" s="136" t="s">
        <v>156</v>
      </c>
      <c r="AU173" s="136" t="s">
        <v>108</v>
      </c>
      <c r="AV173" s="12" t="s">
        <v>108</v>
      </c>
      <c r="AW173" s="12" t="s">
        <v>31</v>
      </c>
      <c r="AX173" s="12" t="s">
        <v>85</v>
      </c>
      <c r="AY173" s="136" t="s">
        <v>146</v>
      </c>
    </row>
    <row r="174" spans="2:65" s="1" customFormat="1" ht="21.75" customHeight="1">
      <c r="B174" s="219"/>
      <c r="C174" s="205" t="s">
        <v>288</v>
      </c>
      <c r="D174" s="206" t="s">
        <v>149</v>
      </c>
      <c r="E174" s="207" t="s">
        <v>790</v>
      </c>
      <c r="F174" s="204" t="s">
        <v>791</v>
      </c>
      <c r="G174" s="208" t="s">
        <v>236</v>
      </c>
      <c r="H174" s="209">
        <v>20</v>
      </c>
      <c r="I174" s="155">
        <v>0</v>
      </c>
      <c r="J174" s="203">
        <f>ROUND(I174*H174,2)</f>
        <v>0</v>
      </c>
      <c r="K174" s="204" t="s">
        <v>153</v>
      </c>
      <c r="L174" s="27"/>
      <c r="M174" s="128" t="s">
        <v>1</v>
      </c>
      <c r="N174" s="129" t="s">
        <v>43</v>
      </c>
      <c r="O174" s="130">
        <v>0.32700000000000001</v>
      </c>
      <c r="P174" s="130">
        <f>O174*H174</f>
        <v>6.54</v>
      </c>
      <c r="Q174" s="130">
        <v>0</v>
      </c>
      <c r="R174" s="130">
        <f>Q174*H174</f>
        <v>0</v>
      </c>
      <c r="S174" s="130">
        <v>0</v>
      </c>
      <c r="T174" s="131">
        <f>S174*H174</f>
        <v>0</v>
      </c>
      <c r="AR174" s="132" t="s">
        <v>207</v>
      </c>
      <c r="AT174" s="132" t="s">
        <v>149</v>
      </c>
      <c r="AU174" s="132" t="s">
        <v>108</v>
      </c>
      <c r="AY174" s="15" t="s">
        <v>146</v>
      </c>
      <c r="BE174" s="133">
        <f>IF(N174="základní",J174,0)</f>
        <v>0</v>
      </c>
      <c r="BF174" s="133">
        <f>IF(N174="snížená",J174,0)</f>
        <v>0</v>
      </c>
      <c r="BG174" s="133">
        <f>IF(N174="zákl. přenesená",J174,0)</f>
        <v>0</v>
      </c>
      <c r="BH174" s="133">
        <f>IF(N174="sníž. přenesená",J174,0)</f>
        <v>0</v>
      </c>
      <c r="BI174" s="133">
        <f>IF(N174="nulová",J174,0)</f>
        <v>0</v>
      </c>
      <c r="BJ174" s="15" t="s">
        <v>108</v>
      </c>
      <c r="BK174" s="133">
        <f>ROUND(I174*H174,2)</f>
        <v>0</v>
      </c>
      <c r="BL174" s="15" t="s">
        <v>207</v>
      </c>
      <c r="BM174" s="132" t="s">
        <v>792</v>
      </c>
    </row>
    <row r="175" spans="2:65" s="12" customFormat="1">
      <c r="B175" s="216"/>
      <c r="C175" s="193"/>
      <c r="D175" s="194" t="s">
        <v>156</v>
      </c>
      <c r="E175" s="195" t="s">
        <v>1</v>
      </c>
      <c r="F175" s="196" t="s">
        <v>253</v>
      </c>
      <c r="G175" s="193"/>
      <c r="H175" s="197">
        <v>20</v>
      </c>
      <c r="I175" s="193"/>
      <c r="J175" s="193"/>
      <c r="K175" s="193"/>
      <c r="L175" s="134"/>
      <c r="M175" s="137"/>
      <c r="T175" s="138"/>
      <c r="AT175" s="136" t="s">
        <v>156</v>
      </c>
      <c r="AU175" s="136" t="s">
        <v>108</v>
      </c>
      <c r="AV175" s="12" t="s">
        <v>108</v>
      </c>
      <c r="AW175" s="12" t="s">
        <v>31</v>
      </c>
      <c r="AX175" s="12" t="s">
        <v>85</v>
      </c>
      <c r="AY175" s="136" t="s">
        <v>146</v>
      </c>
    </row>
    <row r="176" spans="2:65" s="1" customFormat="1" ht="16.5" customHeight="1">
      <c r="B176" s="219"/>
      <c r="C176" s="222" t="s">
        <v>293</v>
      </c>
      <c r="D176" s="223" t="s">
        <v>371</v>
      </c>
      <c r="E176" s="224" t="s">
        <v>787</v>
      </c>
      <c r="F176" s="221" t="s">
        <v>788</v>
      </c>
      <c r="G176" s="225" t="s">
        <v>236</v>
      </c>
      <c r="H176" s="226">
        <v>20</v>
      </c>
      <c r="I176" s="155">
        <v>0</v>
      </c>
      <c r="J176" s="220">
        <f>ROUND(I176*H176,2)</f>
        <v>0</v>
      </c>
      <c r="K176" s="221" t="s">
        <v>153</v>
      </c>
      <c r="L176" s="146"/>
      <c r="M176" s="147" t="s">
        <v>1</v>
      </c>
      <c r="N176" s="148" t="s">
        <v>43</v>
      </c>
      <c r="O176" s="130">
        <v>0</v>
      </c>
      <c r="P176" s="130">
        <f>O176*H176</f>
        <v>0</v>
      </c>
      <c r="Q176" s="130">
        <v>6.9999999999999994E-5</v>
      </c>
      <c r="R176" s="130">
        <f>Q176*H176</f>
        <v>1.3999999999999998E-3</v>
      </c>
      <c r="S176" s="130">
        <v>0</v>
      </c>
      <c r="T176" s="131">
        <f>S176*H176</f>
        <v>0</v>
      </c>
      <c r="AR176" s="132" t="s">
        <v>374</v>
      </c>
      <c r="AT176" s="132" t="s">
        <v>371</v>
      </c>
      <c r="AU176" s="132" t="s">
        <v>108</v>
      </c>
      <c r="AY176" s="15" t="s">
        <v>146</v>
      </c>
      <c r="BE176" s="133">
        <f>IF(N176="základní",J176,0)</f>
        <v>0</v>
      </c>
      <c r="BF176" s="133">
        <f>IF(N176="snížená",J176,0)</f>
        <v>0</v>
      </c>
      <c r="BG176" s="133">
        <f>IF(N176="zákl. přenesená",J176,0)</f>
        <v>0</v>
      </c>
      <c r="BH176" s="133">
        <f>IF(N176="sníž. přenesená",J176,0)</f>
        <v>0</v>
      </c>
      <c r="BI176" s="133">
        <f>IF(N176="nulová",J176,0)</f>
        <v>0</v>
      </c>
      <c r="BJ176" s="15" t="s">
        <v>108</v>
      </c>
      <c r="BK176" s="133">
        <f>ROUND(I176*H176,2)</f>
        <v>0</v>
      </c>
      <c r="BL176" s="15" t="s">
        <v>207</v>
      </c>
      <c r="BM176" s="132" t="s">
        <v>793</v>
      </c>
    </row>
    <row r="177" spans="2:65" s="12" customFormat="1">
      <c r="B177" s="216"/>
      <c r="C177" s="193"/>
      <c r="D177" s="194" t="s">
        <v>156</v>
      </c>
      <c r="E177" s="195" t="s">
        <v>1</v>
      </c>
      <c r="F177" s="196" t="s">
        <v>253</v>
      </c>
      <c r="G177" s="193"/>
      <c r="H177" s="197">
        <v>20</v>
      </c>
      <c r="I177" s="193"/>
      <c r="J177" s="193"/>
      <c r="K177" s="193"/>
      <c r="L177" s="134"/>
      <c r="M177" s="137"/>
      <c r="T177" s="138"/>
      <c r="AT177" s="136" t="s">
        <v>156</v>
      </c>
      <c r="AU177" s="136" t="s">
        <v>108</v>
      </c>
      <c r="AV177" s="12" t="s">
        <v>108</v>
      </c>
      <c r="AW177" s="12" t="s">
        <v>31</v>
      </c>
      <c r="AX177" s="12" t="s">
        <v>85</v>
      </c>
      <c r="AY177" s="136" t="s">
        <v>146</v>
      </c>
    </row>
    <row r="178" spans="2:65" s="1" customFormat="1" ht="16.5" customHeight="1">
      <c r="B178" s="219"/>
      <c r="C178" s="205" t="s">
        <v>300</v>
      </c>
      <c r="D178" s="206" t="s">
        <v>149</v>
      </c>
      <c r="E178" s="207" t="s">
        <v>794</v>
      </c>
      <c r="F178" s="204" t="s">
        <v>795</v>
      </c>
      <c r="G178" s="208" t="s">
        <v>236</v>
      </c>
      <c r="H178" s="209">
        <v>15</v>
      </c>
      <c r="I178" s="155">
        <v>0</v>
      </c>
      <c r="J178" s="203">
        <f>ROUND(I178*H178,2)</f>
        <v>0</v>
      </c>
      <c r="K178" s="204" t="s">
        <v>153</v>
      </c>
      <c r="L178" s="27"/>
      <c r="M178" s="128" t="s">
        <v>1</v>
      </c>
      <c r="N178" s="129" t="s">
        <v>43</v>
      </c>
      <c r="O178" s="130">
        <v>0.28699999999999998</v>
      </c>
      <c r="P178" s="130">
        <f>O178*H178</f>
        <v>4.3049999999999997</v>
      </c>
      <c r="Q178" s="130">
        <v>0</v>
      </c>
      <c r="R178" s="130">
        <f>Q178*H178</f>
        <v>0</v>
      </c>
      <c r="S178" s="130">
        <v>0</v>
      </c>
      <c r="T178" s="131">
        <f>S178*H178</f>
        <v>0</v>
      </c>
      <c r="AR178" s="132" t="s">
        <v>207</v>
      </c>
      <c r="AT178" s="132" t="s">
        <v>149</v>
      </c>
      <c r="AU178" s="132" t="s">
        <v>108</v>
      </c>
      <c r="AY178" s="15" t="s">
        <v>146</v>
      </c>
      <c r="BE178" s="133">
        <f>IF(N178="základní",J178,0)</f>
        <v>0</v>
      </c>
      <c r="BF178" s="133">
        <f>IF(N178="snížená",J178,0)</f>
        <v>0</v>
      </c>
      <c r="BG178" s="133">
        <f>IF(N178="zákl. přenesená",J178,0)</f>
        <v>0</v>
      </c>
      <c r="BH178" s="133">
        <f>IF(N178="sníž. přenesená",J178,0)</f>
        <v>0</v>
      </c>
      <c r="BI178" s="133">
        <f>IF(N178="nulová",J178,0)</f>
        <v>0</v>
      </c>
      <c r="BJ178" s="15" t="s">
        <v>108</v>
      </c>
      <c r="BK178" s="133">
        <f>ROUND(I178*H178,2)</f>
        <v>0</v>
      </c>
      <c r="BL178" s="15" t="s">
        <v>207</v>
      </c>
      <c r="BM178" s="132" t="s">
        <v>796</v>
      </c>
    </row>
    <row r="179" spans="2:65" s="12" customFormat="1">
      <c r="B179" s="216"/>
      <c r="C179" s="193"/>
      <c r="D179" s="194" t="s">
        <v>156</v>
      </c>
      <c r="E179" s="195" t="s">
        <v>1</v>
      </c>
      <c r="F179" s="196" t="s">
        <v>228</v>
      </c>
      <c r="G179" s="193"/>
      <c r="H179" s="197">
        <v>15</v>
      </c>
      <c r="I179" s="193"/>
      <c r="J179" s="193"/>
      <c r="K179" s="193"/>
      <c r="L179" s="134"/>
      <c r="M179" s="137"/>
      <c r="T179" s="138"/>
      <c r="AT179" s="136" t="s">
        <v>156</v>
      </c>
      <c r="AU179" s="136" t="s">
        <v>108</v>
      </c>
      <c r="AV179" s="12" t="s">
        <v>108</v>
      </c>
      <c r="AW179" s="12" t="s">
        <v>31</v>
      </c>
      <c r="AX179" s="12" t="s">
        <v>85</v>
      </c>
      <c r="AY179" s="136" t="s">
        <v>146</v>
      </c>
    </row>
    <row r="180" spans="2:65" s="1" customFormat="1" ht="16.5" customHeight="1">
      <c r="B180" s="219"/>
      <c r="C180" s="222" t="s">
        <v>307</v>
      </c>
      <c r="D180" s="223" t="s">
        <v>371</v>
      </c>
      <c r="E180" s="224" t="s">
        <v>797</v>
      </c>
      <c r="F180" s="221" t="s">
        <v>798</v>
      </c>
      <c r="G180" s="225" t="s">
        <v>236</v>
      </c>
      <c r="H180" s="226">
        <v>15</v>
      </c>
      <c r="I180" s="155">
        <v>0</v>
      </c>
      <c r="J180" s="220">
        <f>ROUND(I180*H180,2)</f>
        <v>0</v>
      </c>
      <c r="K180" s="221" t="s">
        <v>153</v>
      </c>
      <c r="L180" s="146"/>
      <c r="M180" s="147" t="s">
        <v>1</v>
      </c>
      <c r="N180" s="148" t="s">
        <v>43</v>
      </c>
      <c r="O180" s="130">
        <v>0</v>
      </c>
      <c r="P180" s="130">
        <f>O180*H180</f>
        <v>0</v>
      </c>
      <c r="Q180" s="130">
        <v>9.0000000000000006E-5</v>
      </c>
      <c r="R180" s="130">
        <f>Q180*H180</f>
        <v>1.3500000000000001E-3</v>
      </c>
      <c r="S180" s="130">
        <v>0</v>
      </c>
      <c r="T180" s="131">
        <f>S180*H180</f>
        <v>0</v>
      </c>
      <c r="AR180" s="132" t="s">
        <v>374</v>
      </c>
      <c r="AT180" s="132" t="s">
        <v>371</v>
      </c>
      <c r="AU180" s="132" t="s">
        <v>108</v>
      </c>
      <c r="AY180" s="15" t="s">
        <v>146</v>
      </c>
      <c r="BE180" s="133">
        <f>IF(N180="základní",J180,0)</f>
        <v>0</v>
      </c>
      <c r="BF180" s="133">
        <f>IF(N180="snížená",J180,0)</f>
        <v>0</v>
      </c>
      <c r="BG180" s="133">
        <f>IF(N180="zákl. přenesená",J180,0)</f>
        <v>0</v>
      </c>
      <c r="BH180" s="133">
        <f>IF(N180="sníž. přenesená",J180,0)</f>
        <v>0</v>
      </c>
      <c r="BI180" s="133">
        <f>IF(N180="nulová",J180,0)</f>
        <v>0</v>
      </c>
      <c r="BJ180" s="15" t="s">
        <v>108</v>
      </c>
      <c r="BK180" s="133">
        <f>ROUND(I180*H180,2)</f>
        <v>0</v>
      </c>
      <c r="BL180" s="15" t="s">
        <v>207</v>
      </c>
      <c r="BM180" s="132" t="s">
        <v>799</v>
      </c>
    </row>
    <row r="181" spans="2:65" s="12" customFormat="1">
      <c r="B181" s="216"/>
      <c r="C181" s="193"/>
      <c r="D181" s="194" t="s">
        <v>156</v>
      </c>
      <c r="E181" s="195" t="s">
        <v>1</v>
      </c>
      <c r="F181" s="196" t="s">
        <v>228</v>
      </c>
      <c r="G181" s="193"/>
      <c r="H181" s="197">
        <v>15</v>
      </c>
      <c r="I181" s="193"/>
      <c r="J181" s="193"/>
      <c r="K181" s="193"/>
      <c r="L181" s="134"/>
      <c r="M181" s="137"/>
      <c r="T181" s="138"/>
      <c r="AT181" s="136" t="s">
        <v>156</v>
      </c>
      <c r="AU181" s="136" t="s">
        <v>108</v>
      </c>
      <c r="AV181" s="12" t="s">
        <v>108</v>
      </c>
      <c r="AW181" s="12" t="s">
        <v>31</v>
      </c>
      <c r="AX181" s="12" t="s">
        <v>85</v>
      </c>
      <c r="AY181" s="136" t="s">
        <v>146</v>
      </c>
    </row>
    <row r="182" spans="2:65" s="1" customFormat="1" ht="16.5" customHeight="1">
      <c r="B182" s="219"/>
      <c r="C182" s="205" t="s">
        <v>102</v>
      </c>
      <c r="D182" s="206" t="s">
        <v>149</v>
      </c>
      <c r="E182" s="207" t="s">
        <v>800</v>
      </c>
      <c r="F182" s="204" t="s">
        <v>801</v>
      </c>
      <c r="G182" s="208" t="s">
        <v>278</v>
      </c>
      <c r="H182" s="209">
        <v>3</v>
      </c>
      <c r="I182" s="155">
        <v>0</v>
      </c>
      <c r="J182" s="203">
        <f>ROUND(I182*H182,2)</f>
        <v>0</v>
      </c>
      <c r="K182" s="204" t="s">
        <v>153</v>
      </c>
      <c r="L182" s="27"/>
      <c r="M182" s="128" t="s">
        <v>1</v>
      </c>
      <c r="N182" s="129" t="s">
        <v>43</v>
      </c>
      <c r="O182" s="130">
        <v>0.35799999999999998</v>
      </c>
      <c r="P182" s="130">
        <f>O182*H182</f>
        <v>1.0739999999999998</v>
      </c>
      <c r="Q182" s="130">
        <v>0</v>
      </c>
      <c r="R182" s="130">
        <f>Q182*H182</f>
        <v>0</v>
      </c>
      <c r="S182" s="130">
        <v>0</v>
      </c>
      <c r="T182" s="131">
        <f>S182*H182</f>
        <v>0</v>
      </c>
      <c r="AR182" s="132" t="s">
        <v>207</v>
      </c>
      <c r="AT182" s="132" t="s">
        <v>149</v>
      </c>
      <c r="AU182" s="132" t="s">
        <v>108</v>
      </c>
      <c r="AY182" s="15" t="s">
        <v>146</v>
      </c>
      <c r="BE182" s="133">
        <f>IF(N182="základní",J182,0)</f>
        <v>0</v>
      </c>
      <c r="BF182" s="133">
        <f>IF(N182="snížená",J182,0)</f>
        <v>0</v>
      </c>
      <c r="BG182" s="133">
        <f>IF(N182="zákl. přenesená",J182,0)</f>
        <v>0</v>
      </c>
      <c r="BH182" s="133">
        <f>IF(N182="sníž. přenesená",J182,0)</f>
        <v>0</v>
      </c>
      <c r="BI182" s="133">
        <f>IF(N182="nulová",J182,0)</f>
        <v>0</v>
      </c>
      <c r="BJ182" s="15" t="s">
        <v>108</v>
      </c>
      <c r="BK182" s="133">
        <f>ROUND(I182*H182,2)</f>
        <v>0</v>
      </c>
      <c r="BL182" s="15" t="s">
        <v>207</v>
      </c>
      <c r="BM182" s="132" t="s">
        <v>802</v>
      </c>
    </row>
    <row r="183" spans="2:65" s="12" customFormat="1">
      <c r="B183" s="216"/>
      <c r="C183" s="193"/>
      <c r="D183" s="194" t="s">
        <v>156</v>
      </c>
      <c r="E183" s="195" t="s">
        <v>1</v>
      </c>
      <c r="F183" s="196" t="s">
        <v>803</v>
      </c>
      <c r="G183" s="193"/>
      <c r="H183" s="197">
        <v>3</v>
      </c>
      <c r="I183" s="193"/>
      <c r="J183" s="193"/>
      <c r="K183" s="193"/>
      <c r="L183" s="134"/>
      <c r="M183" s="137"/>
      <c r="T183" s="138"/>
      <c r="AT183" s="136" t="s">
        <v>156</v>
      </c>
      <c r="AU183" s="136" t="s">
        <v>108</v>
      </c>
      <c r="AV183" s="12" t="s">
        <v>108</v>
      </c>
      <c r="AW183" s="12" t="s">
        <v>31</v>
      </c>
      <c r="AX183" s="12" t="s">
        <v>85</v>
      </c>
      <c r="AY183" s="136" t="s">
        <v>146</v>
      </c>
    </row>
    <row r="184" spans="2:65" s="1" customFormat="1" ht="16.5" customHeight="1">
      <c r="B184" s="219"/>
      <c r="C184" s="222" t="s">
        <v>105</v>
      </c>
      <c r="D184" s="223" t="s">
        <v>371</v>
      </c>
      <c r="E184" s="224" t="s">
        <v>804</v>
      </c>
      <c r="F184" s="221" t="s">
        <v>805</v>
      </c>
      <c r="G184" s="225" t="s">
        <v>278</v>
      </c>
      <c r="H184" s="226">
        <v>3</v>
      </c>
      <c r="I184" s="155">
        <v>0</v>
      </c>
      <c r="J184" s="220">
        <f>ROUND(I184*H184,2)</f>
        <v>0</v>
      </c>
      <c r="K184" s="221" t="s">
        <v>153</v>
      </c>
      <c r="L184" s="146"/>
      <c r="M184" s="147" t="s">
        <v>1</v>
      </c>
      <c r="N184" s="148" t="s">
        <v>43</v>
      </c>
      <c r="O184" s="130">
        <v>0</v>
      </c>
      <c r="P184" s="130">
        <f>O184*H184</f>
        <v>0</v>
      </c>
      <c r="Q184" s="130">
        <v>1.4999999999999999E-4</v>
      </c>
      <c r="R184" s="130">
        <f>Q184*H184</f>
        <v>4.4999999999999999E-4</v>
      </c>
      <c r="S184" s="130">
        <v>0</v>
      </c>
      <c r="T184" s="131">
        <f>S184*H184</f>
        <v>0</v>
      </c>
      <c r="AR184" s="132" t="s">
        <v>374</v>
      </c>
      <c r="AT184" s="132" t="s">
        <v>371</v>
      </c>
      <c r="AU184" s="132" t="s">
        <v>108</v>
      </c>
      <c r="AY184" s="15" t="s">
        <v>146</v>
      </c>
      <c r="BE184" s="133">
        <f>IF(N184="základní",J184,0)</f>
        <v>0</v>
      </c>
      <c r="BF184" s="133">
        <f>IF(N184="snížená",J184,0)</f>
        <v>0</v>
      </c>
      <c r="BG184" s="133">
        <f>IF(N184="zákl. přenesená",J184,0)</f>
        <v>0</v>
      </c>
      <c r="BH184" s="133">
        <f>IF(N184="sníž. přenesená",J184,0)</f>
        <v>0</v>
      </c>
      <c r="BI184" s="133">
        <f>IF(N184="nulová",J184,0)</f>
        <v>0</v>
      </c>
      <c r="BJ184" s="15" t="s">
        <v>108</v>
      </c>
      <c r="BK184" s="133">
        <f>ROUND(I184*H184,2)</f>
        <v>0</v>
      </c>
      <c r="BL184" s="15" t="s">
        <v>207</v>
      </c>
      <c r="BM184" s="132" t="s">
        <v>806</v>
      </c>
    </row>
    <row r="185" spans="2:65" s="12" customFormat="1">
      <c r="B185" s="216"/>
      <c r="C185" s="193"/>
      <c r="D185" s="194" t="s">
        <v>156</v>
      </c>
      <c r="E185" s="195" t="s">
        <v>1</v>
      </c>
      <c r="F185" s="196" t="s">
        <v>803</v>
      </c>
      <c r="G185" s="193"/>
      <c r="H185" s="197">
        <v>3</v>
      </c>
      <c r="I185" s="193"/>
      <c r="J185" s="193"/>
      <c r="K185" s="193"/>
      <c r="L185" s="134"/>
      <c r="M185" s="137"/>
      <c r="T185" s="138"/>
      <c r="AT185" s="136" t="s">
        <v>156</v>
      </c>
      <c r="AU185" s="136" t="s">
        <v>108</v>
      </c>
      <c r="AV185" s="12" t="s">
        <v>108</v>
      </c>
      <c r="AW185" s="12" t="s">
        <v>31</v>
      </c>
      <c r="AX185" s="12" t="s">
        <v>85</v>
      </c>
      <c r="AY185" s="136" t="s">
        <v>146</v>
      </c>
    </row>
    <row r="186" spans="2:65" s="1" customFormat="1" ht="16.5" customHeight="1">
      <c r="B186" s="219"/>
      <c r="C186" s="222" t="s">
        <v>374</v>
      </c>
      <c r="D186" s="223" t="s">
        <v>371</v>
      </c>
      <c r="E186" s="224" t="s">
        <v>807</v>
      </c>
      <c r="F186" s="221" t="s">
        <v>808</v>
      </c>
      <c r="G186" s="225" t="s">
        <v>236</v>
      </c>
      <c r="H186" s="226">
        <v>3</v>
      </c>
      <c r="I186" s="155">
        <v>0</v>
      </c>
      <c r="J186" s="220">
        <f>ROUND(I186*H186,2)</f>
        <v>0</v>
      </c>
      <c r="K186" s="221" t="s">
        <v>153</v>
      </c>
      <c r="L186" s="146"/>
      <c r="M186" s="147" t="s">
        <v>1</v>
      </c>
      <c r="N186" s="148" t="s">
        <v>43</v>
      </c>
      <c r="O186" s="130">
        <v>0</v>
      </c>
      <c r="P186" s="130">
        <f>O186*H186</f>
        <v>0</v>
      </c>
      <c r="Q186" s="130">
        <v>2.5000000000000001E-4</v>
      </c>
      <c r="R186" s="130">
        <f>Q186*H186</f>
        <v>7.5000000000000002E-4</v>
      </c>
      <c r="S186" s="130">
        <v>0</v>
      </c>
      <c r="T186" s="131">
        <f>S186*H186</f>
        <v>0</v>
      </c>
      <c r="AR186" s="132" t="s">
        <v>374</v>
      </c>
      <c r="AT186" s="132" t="s">
        <v>371</v>
      </c>
      <c r="AU186" s="132" t="s">
        <v>108</v>
      </c>
      <c r="AY186" s="15" t="s">
        <v>146</v>
      </c>
      <c r="BE186" s="133">
        <f>IF(N186="základní",J186,0)</f>
        <v>0</v>
      </c>
      <c r="BF186" s="133">
        <f>IF(N186="snížená",J186,0)</f>
        <v>0</v>
      </c>
      <c r="BG186" s="133">
        <f>IF(N186="zákl. přenesená",J186,0)</f>
        <v>0</v>
      </c>
      <c r="BH186" s="133">
        <f>IF(N186="sníž. přenesená",J186,0)</f>
        <v>0</v>
      </c>
      <c r="BI186" s="133">
        <f>IF(N186="nulová",J186,0)</f>
        <v>0</v>
      </c>
      <c r="BJ186" s="15" t="s">
        <v>108</v>
      </c>
      <c r="BK186" s="133">
        <f>ROUND(I186*H186,2)</f>
        <v>0</v>
      </c>
      <c r="BL186" s="15" t="s">
        <v>207</v>
      </c>
      <c r="BM186" s="132" t="s">
        <v>809</v>
      </c>
    </row>
    <row r="187" spans="2:65" s="12" customFormat="1">
      <c r="B187" s="216"/>
      <c r="C187" s="193"/>
      <c r="D187" s="194" t="s">
        <v>156</v>
      </c>
      <c r="E187" s="195" t="s">
        <v>1</v>
      </c>
      <c r="F187" s="196" t="s">
        <v>803</v>
      </c>
      <c r="G187" s="193"/>
      <c r="H187" s="197">
        <v>3</v>
      </c>
      <c r="I187" s="193"/>
      <c r="J187" s="193"/>
      <c r="K187" s="193"/>
      <c r="L187" s="134"/>
      <c r="M187" s="137"/>
      <c r="T187" s="138"/>
      <c r="AT187" s="136" t="s">
        <v>156</v>
      </c>
      <c r="AU187" s="136" t="s">
        <v>108</v>
      </c>
      <c r="AV187" s="12" t="s">
        <v>108</v>
      </c>
      <c r="AW187" s="12" t="s">
        <v>31</v>
      </c>
      <c r="AX187" s="12" t="s">
        <v>85</v>
      </c>
      <c r="AY187" s="136" t="s">
        <v>146</v>
      </c>
    </row>
    <row r="188" spans="2:65" s="1" customFormat="1" ht="21.75" customHeight="1">
      <c r="B188" s="219"/>
      <c r="C188" s="205" t="s">
        <v>438</v>
      </c>
      <c r="D188" s="206" t="s">
        <v>149</v>
      </c>
      <c r="E188" s="207" t="s">
        <v>810</v>
      </c>
      <c r="F188" s="204" t="s">
        <v>811</v>
      </c>
      <c r="G188" s="208" t="s">
        <v>236</v>
      </c>
      <c r="H188" s="209">
        <v>18</v>
      </c>
      <c r="I188" s="155">
        <v>0</v>
      </c>
      <c r="J188" s="203">
        <f>ROUND(I188*H188,2)</f>
        <v>0</v>
      </c>
      <c r="K188" s="204" t="s">
        <v>153</v>
      </c>
      <c r="L188" s="27"/>
      <c r="M188" s="128" t="s">
        <v>1</v>
      </c>
      <c r="N188" s="129" t="s">
        <v>43</v>
      </c>
      <c r="O188" s="130">
        <v>0.70399999999999996</v>
      </c>
      <c r="P188" s="130">
        <f>O188*H188</f>
        <v>12.671999999999999</v>
      </c>
      <c r="Q188" s="130">
        <v>0</v>
      </c>
      <c r="R188" s="130">
        <f>Q188*H188</f>
        <v>0</v>
      </c>
      <c r="S188" s="130">
        <v>0</v>
      </c>
      <c r="T188" s="131">
        <f>S188*H188</f>
        <v>0</v>
      </c>
      <c r="AR188" s="132" t="s">
        <v>207</v>
      </c>
      <c r="AT188" s="132" t="s">
        <v>149</v>
      </c>
      <c r="AU188" s="132" t="s">
        <v>108</v>
      </c>
      <c r="AY188" s="15" t="s">
        <v>146</v>
      </c>
      <c r="BE188" s="133">
        <f>IF(N188="základní",J188,0)</f>
        <v>0</v>
      </c>
      <c r="BF188" s="133">
        <f>IF(N188="snížená",J188,0)</f>
        <v>0</v>
      </c>
      <c r="BG188" s="133">
        <f>IF(N188="zákl. přenesená",J188,0)</f>
        <v>0</v>
      </c>
      <c r="BH188" s="133">
        <f>IF(N188="sníž. přenesená",J188,0)</f>
        <v>0</v>
      </c>
      <c r="BI188" s="133">
        <f>IF(N188="nulová",J188,0)</f>
        <v>0</v>
      </c>
      <c r="BJ188" s="15" t="s">
        <v>108</v>
      </c>
      <c r="BK188" s="133">
        <f>ROUND(I188*H188,2)</f>
        <v>0</v>
      </c>
      <c r="BL188" s="15" t="s">
        <v>207</v>
      </c>
      <c r="BM188" s="132" t="s">
        <v>812</v>
      </c>
    </row>
    <row r="189" spans="2:65" s="12" customFormat="1">
      <c r="B189" s="216"/>
      <c r="C189" s="193"/>
      <c r="D189" s="194" t="s">
        <v>156</v>
      </c>
      <c r="E189" s="195" t="s">
        <v>1</v>
      </c>
      <c r="F189" s="196" t="s">
        <v>813</v>
      </c>
      <c r="G189" s="193"/>
      <c r="H189" s="197">
        <v>18</v>
      </c>
      <c r="I189" s="193"/>
      <c r="J189" s="193"/>
      <c r="K189" s="193"/>
      <c r="L189" s="134"/>
      <c r="M189" s="137"/>
      <c r="T189" s="138"/>
      <c r="AT189" s="136" t="s">
        <v>156</v>
      </c>
      <c r="AU189" s="136" t="s">
        <v>108</v>
      </c>
      <c r="AV189" s="12" t="s">
        <v>108</v>
      </c>
      <c r="AW189" s="12" t="s">
        <v>31</v>
      </c>
      <c r="AX189" s="12" t="s">
        <v>85</v>
      </c>
      <c r="AY189" s="136" t="s">
        <v>146</v>
      </c>
    </row>
    <row r="190" spans="2:65" s="1" customFormat="1" ht="16.5" customHeight="1">
      <c r="B190" s="219"/>
      <c r="C190" s="222" t="s">
        <v>443</v>
      </c>
      <c r="D190" s="223" t="s">
        <v>371</v>
      </c>
      <c r="E190" s="224" t="s">
        <v>814</v>
      </c>
      <c r="F190" s="221" t="s">
        <v>815</v>
      </c>
      <c r="G190" s="225" t="s">
        <v>236</v>
      </c>
      <c r="H190" s="226">
        <v>13</v>
      </c>
      <c r="I190" s="155">
        <v>0</v>
      </c>
      <c r="J190" s="220">
        <f>ROUND(I190*H190,2)</f>
        <v>0</v>
      </c>
      <c r="K190" s="221" t="s">
        <v>231</v>
      </c>
      <c r="L190" s="146"/>
      <c r="M190" s="147" t="s">
        <v>1</v>
      </c>
      <c r="N190" s="148" t="s">
        <v>43</v>
      </c>
      <c r="O190" s="130">
        <v>0</v>
      </c>
      <c r="P190" s="130">
        <f>O190*H190</f>
        <v>0</v>
      </c>
      <c r="Q190" s="130">
        <v>4.8000000000000001E-4</v>
      </c>
      <c r="R190" s="130">
        <f>Q190*H190</f>
        <v>6.2399999999999999E-3</v>
      </c>
      <c r="S190" s="130">
        <v>0</v>
      </c>
      <c r="T190" s="131">
        <f>S190*H190</f>
        <v>0</v>
      </c>
      <c r="AR190" s="132" t="s">
        <v>374</v>
      </c>
      <c r="AT190" s="132" t="s">
        <v>371</v>
      </c>
      <c r="AU190" s="132" t="s">
        <v>108</v>
      </c>
      <c r="AY190" s="15" t="s">
        <v>146</v>
      </c>
      <c r="BE190" s="133">
        <f>IF(N190="základní",J190,0)</f>
        <v>0</v>
      </c>
      <c r="BF190" s="133">
        <f>IF(N190="snížená",J190,0)</f>
        <v>0</v>
      </c>
      <c r="BG190" s="133">
        <f>IF(N190="zákl. přenesená",J190,0)</f>
        <v>0</v>
      </c>
      <c r="BH190" s="133">
        <f>IF(N190="sníž. přenesená",J190,0)</f>
        <v>0</v>
      </c>
      <c r="BI190" s="133">
        <f>IF(N190="nulová",J190,0)</f>
        <v>0</v>
      </c>
      <c r="BJ190" s="15" t="s">
        <v>108</v>
      </c>
      <c r="BK190" s="133">
        <f>ROUND(I190*H190,2)</f>
        <v>0</v>
      </c>
      <c r="BL190" s="15" t="s">
        <v>207</v>
      </c>
      <c r="BM190" s="132" t="s">
        <v>816</v>
      </c>
    </row>
    <row r="191" spans="2:65" s="12" customFormat="1">
      <c r="B191" s="216"/>
      <c r="C191" s="193"/>
      <c r="D191" s="194" t="s">
        <v>156</v>
      </c>
      <c r="E191" s="195" t="s">
        <v>1</v>
      </c>
      <c r="F191" s="196" t="s">
        <v>817</v>
      </c>
      <c r="G191" s="193"/>
      <c r="H191" s="197">
        <v>13</v>
      </c>
      <c r="I191" s="193"/>
      <c r="J191" s="193"/>
      <c r="K191" s="193"/>
      <c r="L191" s="134"/>
      <c r="M191" s="137"/>
      <c r="T191" s="138"/>
      <c r="AT191" s="136" t="s">
        <v>156</v>
      </c>
      <c r="AU191" s="136" t="s">
        <v>108</v>
      </c>
      <c r="AV191" s="12" t="s">
        <v>108</v>
      </c>
      <c r="AW191" s="12" t="s">
        <v>31</v>
      </c>
      <c r="AX191" s="12" t="s">
        <v>85</v>
      </c>
      <c r="AY191" s="136" t="s">
        <v>146</v>
      </c>
    </row>
    <row r="192" spans="2:65" s="1" customFormat="1" ht="16.5" customHeight="1">
      <c r="B192" s="219"/>
      <c r="C192" s="222" t="s">
        <v>448</v>
      </c>
      <c r="D192" s="223" t="s">
        <v>371</v>
      </c>
      <c r="E192" s="224" t="s">
        <v>818</v>
      </c>
      <c r="F192" s="221" t="s">
        <v>819</v>
      </c>
      <c r="G192" s="225" t="s">
        <v>236</v>
      </c>
      <c r="H192" s="226">
        <v>4</v>
      </c>
      <c r="I192" s="155">
        <v>0</v>
      </c>
      <c r="J192" s="220">
        <f>ROUND(I192*H192,2)</f>
        <v>0</v>
      </c>
      <c r="K192" s="221" t="s">
        <v>231</v>
      </c>
      <c r="L192" s="146"/>
      <c r="M192" s="147" t="s">
        <v>1</v>
      </c>
      <c r="N192" s="148" t="s">
        <v>43</v>
      </c>
      <c r="O192" s="130">
        <v>0</v>
      </c>
      <c r="P192" s="130">
        <f>O192*H192</f>
        <v>0</v>
      </c>
      <c r="Q192" s="130">
        <v>4.8000000000000001E-4</v>
      </c>
      <c r="R192" s="130">
        <f>Q192*H192</f>
        <v>1.92E-3</v>
      </c>
      <c r="S192" s="130">
        <v>0</v>
      </c>
      <c r="T192" s="131">
        <f>S192*H192</f>
        <v>0</v>
      </c>
      <c r="AR192" s="132" t="s">
        <v>374</v>
      </c>
      <c r="AT192" s="132" t="s">
        <v>371</v>
      </c>
      <c r="AU192" s="132" t="s">
        <v>108</v>
      </c>
      <c r="AY192" s="15" t="s">
        <v>146</v>
      </c>
      <c r="BE192" s="133">
        <f>IF(N192="základní",J192,0)</f>
        <v>0</v>
      </c>
      <c r="BF192" s="133">
        <f>IF(N192="snížená",J192,0)</f>
        <v>0</v>
      </c>
      <c r="BG192" s="133">
        <f>IF(N192="zákl. přenesená",J192,0)</f>
        <v>0</v>
      </c>
      <c r="BH192" s="133">
        <f>IF(N192="sníž. přenesená",J192,0)</f>
        <v>0</v>
      </c>
      <c r="BI192" s="133">
        <f>IF(N192="nulová",J192,0)</f>
        <v>0</v>
      </c>
      <c r="BJ192" s="15" t="s">
        <v>108</v>
      </c>
      <c r="BK192" s="133">
        <f>ROUND(I192*H192,2)</f>
        <v>0</v>
      </c>
      <c r="BL192" s="15" t="s">
        <v>207</v>
      </c>
      <c r="BM192" s="132" t="s">
        <v>820</v>
      </c>
    </row>
    <row r="193" spans="2:65" s="12" customFormat="1">
      <c r="B193" s="216"/>
      <c r="C193" s="193"/>
      <c r="D193" s="194" t="s">
        <v>156</v>
      </c>
      <c r="E193" s="195" t="s">
        <v>1</v>
      </c>
      <c r="F193" s="196" t="s">
        <v>821</v>
      </c>
      <c r="G193" s="193"/>
      <c r="H193" s="197">
        <v>4</v>
      </c>
      <c r="I193" s="193"/>
      <c r="J193" s="193"/>
      <c r="K193" s="193"/>
      <c r="L193" s="134"/>
      <c r="M193" s="137"/>
      <c r="T193" s="138"/>
      <c r="AT193" s="136" t="s">
        <v>156</v>
      </c>
      <c r="AU193" s="136" t="s">
        <v>108</v>
      </c>
      <c r="AV193" s="12" t="s">
        <v>108</v>
      </c>
      <c r="AW193" s="12" t="s">
        <v>31</v>
      </c>
      <c r="AX193" s="12" t="s">
        <v>85</v>
      </c>
      <c r="AY193" s="136" t="s">
        <v>146</v>
      </c>
    </row>
    <row r="194" spans="2:65" s="1" customFormat="1" ht="16.5" customHeight="1">
      <c r="B194" s="219"/>
      <c r="C194" s="222" t="s">
        <v>452</v>
      </c>
      <c r="D194" s="223" t="s">
        <v>371</v>
      </c>
      <c r="E194" s="224" t="s">
        <v>822</v>
      </c>
      <c r="F194" s="221" t="s">
        <v>823</v>
      </c>
      <c r="G194" s="225" t="s">
        <v>236</v>
      </c>
      <c r="H194" s="226">
        <v>1</v>
      </c>
      <c r="I194" s="155">
        <v>0</v>
      </c>
      <c r="J194" s="220">
        <f>ROUND(I194*H194,2)</f>
        <v>0</v>
      </c>
      <c r="K194" s="221" t="s">
        <v>231</v>
      </c>
      <c r="L194" s="146"/>
      <c r="M194" s="147" t="s">
        <v>1</v>
      </c>
      <c r="N194" s="148" t="s">
        <v>43</v>
      </c>
      <c r="O194" s="130">
        <v>0</v>
      </c>
      <c r="P194" s="130">
        <f>O194*H194</f>
        <v>0</v>
      </c>
      <c r="Q194" s="130">
        <v>4.8000000000000001E-4</v>
      </c>
      <c r="R194" s="130">
        <f>Q194*H194</f>
        <v>4.8000000000000001E-4</v>
      </c>
      <c r="S194" s="130">
        <v>0</v>
      </c>
      <c r="T194" s="131">
        <f>S194*H194</f>
        <v>0</v>
      </c>
      <c r="AR194" s="132" t="s">
        <v>374</v>
      </c>
      <c r="AT194" s="132" t="s">
        <v>371</v>
      </c>
      <c r="AU194" s="132" t="s">
        <v>108</v>
      </c>
      <c r="AY194" s="15" t="s">
        <v>146</v>
      </c>
      <c r="BE194" s="133">
        <f>IF(N194="základní",J194,0)</f>
        <v>0</v>
      </c>
      <c r="BF194" s="133">
        <f>IF(N194="snížená",J194,0)</f>
        <v>0</v>
      </c>
      <c r="BG194" s="133">
        <f>IF(N194="zákl. přenesená",J194,0)</f>
        <v>0</v>
      </c>
      <c r="BH194" s="133">
        <f>IF(N194="sníž. přenesená",J194,0)</f>
        <v>0</v>
      </c>
      <c r="BI194" s="133">
        <f>IF(N194="nulová",J194,0)</f>
        <v>0</v>
      </c>
      <c r="BJ194" s="15" t="s">
        <v>108</v>
      </c>
      <c r="BK194" s="133">
        <f>ROUND(I194*H194,2)</f>
        <v>0</v>
      </c>
      <c r="BL194" s="15" t="s">
        <v>207</v>
      </c>
      <c r="BM194" s="132" t="s">
        <v>824</v>
      </c>
    </row>
    <row r="195" spans="2:65" s="12" customFormat="1">
      <c r="B195" s="216"/>
      <c r="C195" s="193"/>
      <c r="D195" s="194" t="s">
        <v>156</v>
      </c>
      <c r="E195" s="195" t="s">
        <v>1</v>
      </c>
      <c r="F195" s="196" t="s">
        <v>825</v>
      </c>
      <c r="G195" s="193"/>
      <c r="H195" s="197">
        <v>1</v>
      </c>
      <c r="I195" s="193"/>
      <c r="J195" s="193"/>
      <c r="K195" s="193"/>
      <c r="L195" s="134"/>
      <c r="M195" s="137"/>
      <c r="T195" s="138"/>
      <c r="AT195" s="136" t="s">
        <v>156</v>
      </c>
      <c r="AU195" s="136" t="s">
        <v>108</v>
      </c>
      <c r="AV195" s="12" t="s">
        <v>108</v>
      </c>
      <c r="AW195" s="12" t="s">
        <v>31</v>
      </c>
      <c r="AX195" s="12" t="s">
        <v>85</v>
      </c>
      <c r="AY195" s="136" t="s">
        <v>146</v>
      </c>
    </row>
    <row r="196" spans="2:65" s="1" customFormat="1" ht="16.5" customHeight="1">
      <c r="B196" s="219"/>
      <c r="C196" s="205" t="s">
        <v>456</v>
      </c>
      <c r="D196" s="206" t="s">
        <v>149</v>
      </c>
      <c r="E196" s="207" t="s">
        <v>826</v>
      </c>
      <c r="F196" s="204" t="s">
        <v>827</v>
      </c>
      <c r="G196" s="208" t="s">
        <v>236</v>
      </c>
      <c r="H196" s="209">
        <v>1</v>
      </c>
      <c r="I196" s="155">
        <v>0</v>
      </c>
      <c r="J196" s="203">
        <f>ROUND(I196*H196,2)</f>
        <v>0</v>
      </c>
      <c r="K196" s="204" t="s">
        <v>153</v>
      </c>
      <c r="L196" s="27"/>
      <c r="M196" s="128" t="s">
        <v>1</v>
      </c>
      <c r="N196" s="129" t="s">
        <v>43</v>
      </c>
      <c r="O196" s="130">
        <v>1.1319999999999999</v>
      </c>
      <c r="P196" s="130">
        <f>O196*H196</f>
        <v>1.1319999999999999</v>
      </c>
      <c r="Q196" s="130">
        <v>0</v>
      </c>
      <c r="R196" s="130">
        <f>Q196*H196</f>
        <v>0</v>
      </c>
      <c r="S196" s="130">
        <v>0</v>
      </c>
      <c r="T196" s="131">
        <f>S196*H196</f>
        <v>0</v>
      </c>
      <c r="AR196" s="132" t="s">
        <v>207</v>
      </c>
      <c r="AT196" s="132" t="s">
        <v>149</v>
      </c>
      <c r="AU196" s="132" t="s">
        <v>108</v>
      </c>
      <c r="AY196" s="15" t="s">
        <v>146</v>
      </c>
      <c r="BE196" s="133">
        <f>IF(N196="základní",J196,0)</f>
        <v>0</v>
      </c>
      <c r="BF196" s="133">
        <f>IF(N196="snížená",J196,0)</f>
        <v>0</v>
      </c>
      <c r="BG196" s="133">
        <f>IF(N196="zákl. přenesená",J196,0)</f>
        <v>0</v>
      </c>
      <c r="BH196" s="133">
        <f>IF(N196="sníž. přenesená",J196,0)</f>
        <v>0</v>
      </c>
      <c r="BI196" s="133">
        <f>IF(N196="nulová",J196,0)</f>
        <v>0</v>
      </c>
      <c r="BJ196" s="15" t="s">
        <v>108</v>
      </c>
      <c r="BK196" s="133">
        <f>ROUND(I196*H196,2)</f>
        <v>0</v>
      </c>
      <c r="BL196" s="15" t="s">
        <v>207</v>
      </c>
      <c r="BM196" s="132" t="s">
        <v>828</v>
      </c>
    </row>
    <row r="197" spans="2:65" s="12" customFormat="1">
      <c r="B197" s="216"/>
      <c r="C197" s="193"/>
      <c r="D197" s="194" t="s">
        <v>156</v>
      </c>
      <c r="E197" s="195" t="s">
        <v>1</v>
      </c>
      <c r="F197" s="196" t="s">
        <v>829</v>
      </c>
      <c r="G197" s="193"/>
      <c r="H197" s="197">
        <v>1</v>
      </c>
      <c r="I197" s="193"/>
      <c r="J197" s="193"/>
      <c r="K197" s="193"/>
      <c r="L197" s="134"/>
      <c r="M197" s="137"/>
      <c r="T197" s="138"/>
      <c r="AT197" s="136" t="s">
        <v>156</v>
      </c>
      <c r="AU197" s="136" t="s">
        <v>108</v>
      </c>
      <c r="AV197" s="12" t="s">
        <v>108</v>
      </c>
      <c r="AW197" s="12" t="s">
        <v>31</v>
      </c>
      <c r="AX197" s="12" t="s">
        <v>85</v>
      </c>
      <c r="AY197" s="136" t="s">
        <v>146</v>
      </c>
    </row>
    <row r="198" spans="2:65" s="1" customFormat="1" ht="16.5" customHeight="1">
      <c r="B198" s="219"/>
      <c r="C198" s="222" t="s">
        <v>461</v>
      </c>
      <c r="D198" s="223" t="s">
        <v>371</v>
      </c>
      <c r="E198" s="224" t="s">
        <v>830</v>
      </c>
      <c r="F198" s="221" t="s">
        <v>831</v>
      </c>
      <c r="G198" s="225" t="s">
        <v>236</v>
      </c>
      <c r="H198" s="226">
        <v>1</v>
      </c>
      <c r="I198" s="155">
        <v>0</v>
      </c>
      <c r="J198" s="220">
        <f>ROUND(I198*H198,2)</f>
        <v>0</v>
      </c>
      <c r="K198" s="221" t="s">
        <v>153</v>
      </c>
      <c r="L198" s="146"/>
      <c r="M198" s="147" t="s">
        <v>1</v>
      </c>
      <c r="N198" s="148" t="s">
        <v>43</v>
      </c>
      <c r="O198" s="130">
        <v>0</v>
      </c>
      <c r="P198" s="130">
        <f>O198*H198</f>
        <v>0</v>
      </c>
      <c r="Q198" s="130">
        <v>1.1000000000000001E-3</v>
      </c>
      <c r="R198" s="130">
        <f>Q198*H198</f>
        <v>1.1000000000000001E-3</v>
      </c>
      <c r="S198" s="130">
        <v>0</v>
      </c>
      <c r="T198" s="131">
        <f>S198*H198</f>
        <v>0</v>
      </c>
      <c r="AR198" s="132" t="s">
        <v>374</v>
      </c>
      <c r="AT198" s="132" t="s">
        <v>371</v>
      </c>
      <c r="AU198" s="132" t="s">
        <v>108</v>
      </c>
      <c r="AY198" s="15" t="s">
        <v>146</v>
      </c>
      <c r="BE198" s="133">
        <f>IF(N198="základní",J198,0)</f>
        <v>0</v>
      </c>
      <c r="BF198" s="133">
        <f>IF(N198="snížená",J198,0)</f>
        <v>0</v>
      </c>
      <c r="BG198" s="133">
        <f>IF(N198="zákl. přenesená",J198,0)</f>
        <v>0</v>
      </c>
      <c r="BH198" s="133">
        <f>IF(N198="sníž. přenesená",J198,0)</f>
        <v>0</v>
      </c>
      <c r="BI198" s="133">
        <f>IF(N198="nulová",J198,0)</f>
        <v>0</v>
      </c>
      <c r="BJ198" s="15" t="s">
        <v>108</v>
      </c>
      <c r="BK198" s="133">
        <f>ROUND(I198*H198,2)</f>
        <v>0</v>
      </c>
      <c r="BL198" s="15" t="s">
        <v>207</v>
      </c>
      <c r="BM198" s="132" t="s">
        <v>832</v>
      </c>
    </row>
    <row r="199" spans="2:65" s="12" customFormat="1">
      <c r="B199" s="216"/>
      <c r="C199" s="193"/>
      <c r="D199" s="194" t="s">
        <v>156</v>
      </c>
      <c r="E199" s="195" t="s">
        <v>1</v>
      </c>
      <c r="F199" s="196" t="s">
        <v>829</v>
      </c>
      <c r="G199" s="193"/>
      <c r="H199" s="197">
        <v>1</v>
      </c>
      <c r="I199" s="193"/>
      <c r="J199" s="193"/>
      <c r="K199" s="193"/>
      <c r="L199" s="134"/>
      <c r="M199" s="137"/>
      <c r="T199" s="138"/>
      <c r="AT199" s="136" t="s">
        <v>156</v>
      </c>
      <c r="AU199" s="136" t="s">
        <v>108</v>
      </c>
      <c r="AV199" s="12" t="s">
        <v>108</v>
      </c>
      <c r="AW199" s="12" t="s">
        <v>31</v>
      </c>
      <c r="AX199" s="12" t="s">
        <v>85</v>
      </c>
      <c r="AY199" s="136" t="s">
        <v>146</v>
      </c>
    </row>
    <row r="200" spans="2:65" s="1" customFormat="1" ht="16.5" customHeight="1">
      <c r="B200" s="219"/>
      <c r="C200" s="205" t="s">
        <v>466</v>
      </c>
      <c r="D200" s="206" t="s">
        <v>149</v>
      </c>
      <c r="E200" s="207" t="s">
        <v>833</v>
      </c>
      <c r="F200" s="204" t="s">
        <v>834</v>
      </c>
      <c r="G200" s="208" t="s">
        <v>236</v>
      </c>
      <c r="H200" s="209">
        <v>1</v>
      </c>
      <c r="I200" s="155">
        <v>0</v>
      </c>
      <c r="J200" s="203">
        <f>ROUND(I200*H200,2)</f>
        <v>0</v>
      </c>
      <c r="K200" s="204" t="s">
        <v>153</v>
      </c>
      <c r="L200" s="27"/>
      <c r="M200" s="128" t="s">
        <v>1</v>
      </c>
      <c r="N200" s="129" t="s">
        <v>43</v>
      </c>
      <c r="O200" s="130">
        <v>23.504999999999999</v>
      </c>
      <c r="P200" s="130">
        <f>O200*H200</f>
        <v>23.504999999999999</v>
      </c>
      <c r="Q200" s="130">
        <v>0</v>
      </c>
      <c r="R200" s="130">
        <f>Q200*H200</f>
        <v>0</v>
      </c>
      <c r="S200" s="130">
        <v>0</v>
      </c>
      <c r="T200" s="131">
        <f>S200*H200</f>
        <v>0</v>
      </c>
      <c r="AR200" s="132" t="s">
        <v>207</v>
      </c>
      <c r="AT200" s="132" t="s">
        <v>149</v>
      </c>
      <c r="AU200" s="132" t="s">
        <v>108</v>
      </c>
      <c r="AY200" s="15" t="s">
        <v>146</v>
      </c>
      <c r="BE200" s="133">
        <f>IF(N200="základní",J200,0)</f>
        <v>0</v>
      </c>
      <c r="BF200" s="133">
        <f>IF(N200="snížená",J200,0)</f>
        <v>0</v>
      </c>
      <c r="BG200" s="133">
        <f>IF(N200="zákl. přenesená",J200,0)</f>
        <v>0</v>
      </c>
      <c r="BH200" s="133">
        <f>IF(N200="sníž. přenesená",J200,0)</f>
        <v>0</v>
      </c>
      <c r="BI200" s="133">
        <f>IF(N200="nulová",J200,0)</f>
        <v>0</v>
      </c>
      <c r="BJ200" s="15" t="s">
        <v>108</v>
      </c>
      <c r="BK200" s="133">
        <f>ROUND(I200*H200,2)</f>
        <v>0</v>
      </c>
      <c r="BL200" s="15" t="s">
        <v>207</v>
      </c>
      <c r="BM200" s="132" t="s">
        <v>835</v>
      </c>
    </row>
    <row r="201" spans="2:65" s="12" customFormat="1">
      <c r="B201" s="216"/>
      <c r="C201" s="193"/>
      <c r="D201" s="194" t="s">
        <v>156</v>
      </c>
      <c r="E201" s="195" t="s">
        <v>1</v>
      </c>
      <c r="F201" s="196" t="s">
        <v>85</v>
      </c>
      <c r="G201" s="193"/>
      <c r="H201" s="197">
        <v>1</v>
      </c>
      <c r="I201" s="193"/>
      <c r="J201" s="193"/>
      <c r="K201" s="193"/>
      <c r="L201" s="134"/>
      <c r="M201" s="137"/>
      <c r="T201" s="138"/>
      <c r="AT201" s="136" t="s">
        <v>156</v>
      </c>
      <c r="AU201" s="136" t="s">
        <v>108</v>
      </c>
      <c r="AV201" s="12" t="s">
        <v>108</v>
      </c>
      <c r="AW201" s="12" t="s">
        <v>31</v>
      </c>
      <c r="AX201" s="12" t="s">
        <v>85</v>
      </c>
      <c r="AY201" s="136" t="s">
        <v>146</v>
      </c>
    </row>
    <row r="202" spans="2:65" s="1" customFormat="1" ht="16.5" customHeight="1">
      <c r="B202" s="219"/>
      <c r="C202" s="205" t="s">
        <v>471</v>
      </c>
      <c r="D202" s="206" t="s">
        <v>149</v>
      </c>
      <c r="E202" s="207" t="s">
        <v>836</v>
      </c>
      <c r="F202" s="204" t="s">
        <v>837</v>
      </c>
      <c r="G202" s="208" t="s">
        <v>185</v>
      </c>
      <c r="H202" s="209">
        <v>0.5</v>
      </c>
      <c r="I202" s="155">
        <v>0</v>
      </c>
      <c r="J202" s="203">
        <f>ROUND(I202*H202,2)</f>
        <v>0</v>
      </c>
      <c r="K202" s="204" t="s">
        <v>153</v>
      </c>
      <c r="L202" s="27"/>
      <c r="M202" s="128" t="s">
        <v>1</v>
      </c>
      <c r="N202" s="129" t="s">
        <v>43</v>
      </c>
      <c r="O202" s="130">
        <v>16.827000000000002</v>
      </c>
      <c r="P202" s="130">
        <f>O202*H202</f>
        <v>8.4135000000000009</v>
      </c>
      <c r="Q202" s="130">
        <v>0</v>
      </c>
      <c r="R202" s="130">
        <f>Q202*H202</f>
        <v>0</v>
      </c>
      <c r="S202" s="130">
        <v>0</v>
      </c>
      <c r="T202" s="131">
        <f>S202*H202</f>
        <v>0</v>
      </c>
      <c r="AR202" s="132" t="s">
        <v>207</v>
      </c>
      <c r="AT202" s="132" t="s">
        <v>149</v>
      </c>
      <c r="AU202" s="132" t="s">
        <v>108</v>
      </c>
      <c r="AY202" s="15" t="s">
        <v>146</v>
      </c>
      <c r="BE202" s="133">
        <f>IF(N202="základní",J202,0)</f>
        <v>0</v>
      </c>
      <c r="BF202" s="133">
        <f>IF(N202="snížená",J202,0)</f>
        <v>0</v>
      </c>
      <c r="BG202" s="133">
        <f>IF(N202="zákl. přenesená",J202,0)</f>
        <v>0</v>
      </c>
      <c r="BH202" s="133">
        <f>IF(N202="sníž. přenesená",J202,0)</f>
        <v>0</v>
      </c>
      <c r="BI202" s="133">
        <f>IF(N202="nulová",J202,0)</f>
        <v>0</v>
      </c>
      <c r="BJ202" s="15" t="s">
        <v>108</v>
      </c>
      <c r="BK202" s="133">
        <f>ROUND(I202*H202,2)</f>
        <v>0</v>
      </c>
      <c r="BL202" s="15" t="s">
        <v>207</v>
      </c>
      <c r="BM202" s="132" t="s">
        <v>838</v>
      </c>
    </row>
    <row r="203" spans="2:65" s="12" customFormat="1">
      <c r="B203" s="216"/>
      <c r="C203" s="193"/>
      <c r="D203" s="194" t="s">
        <v>156</v>
      </c>
      <c r="E203" s="195" t="s">
        <v>1</v>
      </c>
      <c r="F203" s="196" t="s">
        <v>839</v>
      </c>
      <c r="G203" s="193"/>
      <c r="H203" s="197">
        <v>0.5</v>
      </c>
      <c r="I203" s="193"/>
      <c r="J203" s="193"/>
      <c r="K203" s="193"/>
      <c r="L203" s="134"/>
      <c r="M203" s="137"/>
      <c r="T203" s="138"/>
      <c r="AT203" s="136" t="s">
        <v>156</v>
      </c>
      <c r="AU203" s="136" t="s">
        <v>108</v>
      </c>
      <c r="AV203" s="12" t="s">
        <v>108</v>
      </c>
      <c r="AW203" s="12" t="s">
        <v>31</v>
      </c>
      <c r="AX203" s="12" t="s">
        <v>85</v>
      </c>
      <c r="AY203" s="136" t="s">
        <v>146</v>
      </c>
    </row>
    <row r="204" spans="2:65" s="11" customFormat="1" ht="22.9" customHeight="1">
      <c r="B204" s="227"/>
      <c r="C204" s="210"/>
      <c r="D204" s="211" t="s">
        <v>76</v>
      </c>
      <c r="E204" s="212" t="s">
        <v>840</v>
      </c>
      <c r="F204" s="212" t="s">
        <v>841</v>
      </c>
      <c r="G204" s="210"/>
      <c r="H204" s="210"/>
      <c r="I204" s="210"/>
      <c r="J204" s="213">
        <f>BK204</f>
        <v>0</v>
      </c>
      <c r="K204" s="210"/>
      <c r="L204" s="115"/>
      <c r="M204" s="118"/>
      <c r="P204" s="119">
        <f>SUM(P205:P206)</f>
        <v>0.04</v>
      </c>
      <c r="R204" s="119">
        <f>SUM(R205:R206)</f>
        <v>0</v>
      </c>
      <c r="T204" s="120">
        <f>SUM(T205:T206)</f>
        <v>0</v>
      </c>
      <c r="AR204" s="116" t="s">
        <v>108</v>
      </c>
      <c r="AT204" s="121" t="s">
        <v>76</v>
      </c>
      <c r="AU204" s="121" t="s">
        <v>85</v>
      </c>
      <c r="AY204" s="116" t="s">
        <v>146</v>
      </c>
      <c r="BK204" s="122">
        <f>SUM(BK205:BK206)</f>
        <v>0</v>
      </c>
    </row>
    <row r="205" spans="2:65" s="1" customFormat="1" ht="16.5" customHeight="1">
      <c r="B205" s="219"/>
      <c r="C205" s="205" t="s">
        <v>476</v>
      </c>
      <c r="D205" s="206" t="s">
        <v>149</v>
      </c>
      <c r="E205" s="207" t="s">
        <v>842</v>
      </c>
      <c r="F205" s="204" t="s">
        <v>843</v>
      </c>
      <c r="G205" s="208" t="s">
        <v>348</v>
      </c>
      <c r="H205" s="209">
        <v>1</v>
      </c>
      <c r="I205" s="155">
        <v>0</v>
      </c>
      <c r="J205" s="203">
        <f>ROUND(I205*H205,2)</f>
        <v>0</v>
      </c>
      <c r="K205" s="204" t="s">
        <v>231</v>
      </c>
      <c r="L205" s="27"/>
      <c r="M205" s="128" t="s">
        <v>1</v>
      </c>
      <c r="N205" s="129" t="s">
        <v>43</v>
      </c>
      <c r="O205" s="130">
        <v>0.04</v>
      </c>
      <c r="P205" s="130">
        <f>O205*H205</f>
        <v>0.04</v>
      </c>
      <c r="Q205" s="130">
        <v>0</v>
      </c>
      <c r="R205" s="130">
        <f>Q205*H205</f>
        <v>0</v>
      </c>
      <c r="S205" s="130">
        <v>0</v>
      </c>
      <c r="T205" s="131">
        <f>S205*H205</f>
        <v>0</v>
      </c>
      <c r="AR205" s="132" t="s">
        <v>207</v>
      </c>
      <c r="AT205" s="132" t="s">
        <v>149</v>
      </c>
      <c r="AU205" s="132" t="s">
        <v>108</v>
      </c>
      <c r="AY205" s="15" t="s">
        <v>146</v>
      </c>
      <c r="BE205" s="133">
        <f>IF(N205="základní",J205,0)</f>
        <v>0</v>
      </c>
      <c r="BF205" s="133">
        <f>IF(N205="snížená",J205,0)</f>
        <v>0</v>
      </c>
      <c r="BG205" s="133">
        <f>IF(N205="zákl. přenesená",J205,0)</f>
        <v>0</v>
      </c>
      <c r="BH205" s="133">
        <f>IF(N205="sníž. přenesená",J205,0)</f>
        <v>0</v>
      </c>
      <c r="BI205" s="133">
        <f>IF(N205="nulová",J205,0)</f>
        <v>0</v>
      </c>
      <c r="BJ205" s="15" t="s">
        <v>108</v>
      </c>
      <c r="BK205" s="133">
        <f>ROUND(I205*H205,2)</f>
        <v>0</v>
      </c>
      <c r="BL205" s="15" t="s">
        <v>207</v>
      </c>
      <c r="BM205" s="132" t="s">
        <v>844</v>
      </c>
    </row>
    <row r="206" spans="2:65" s="12" customFormat="1">
      <c r="B206" s="216"/>
      <c r="C206" s="193"/>
      <c r="D206" s="194" t="s">
        <v>156</v>
      </c>
      <c r="E206" s="195" t="s">
        <v>1</v>
      </c>
      <c r="F206" s="196" t="s">
        <v>85</v>
      </c>
      <c r="G206" s="193"/>
      <c r="H206" s="197">
        <v>1</v>
      </c>
      <c r="I206" s="193"/>
      <c r="J206" s="193"/>
      <c r="K206" s="193"/>
      <c r="L206" s="134"/>
      <c r="M206" s="137"/>
      <c r="T206" s="138"/>
      <c r="AT206" s="136" t="s">
        <v>156</v>
      </c>
      <c r="AU206" s="136" t="s">
        <v>108</v>
      </c>
      <c r="AV206" s="12" t="s">
        <v>108</v>
      </c>
      <c r="AW206" s="12" t="s">
        <v>31</v>
      </c>
      <c r="AX206" s="12" t="s">
        <v>85</v>
      </c>
      <c r="AY206" s="136" t="s">
        <v>146</v>
      </c>
    </row>
    <row r="207" spans="2:65" s="11" customFormat="1" ht="25.9" customHeight="1">
      <c r="B207" s="227"/>
      <c r="C207" s="210"/>
      <c r="D207" s="211" t="s">
        <v>76</v>
      </c>
      <c r="E207" s="214" t="s">
        <v>371</v>
      </c>
      <c r="F207" s="214" t="s">
        <v>845</v>
      </c>
      <c r="G207" s="210"/>
      <c r="H207" s="210"/>
      <c r="I207" s="210"/>
      <c r="J207" s="215">
        <f>BK207</f>
        <v>0</v>
      </c>
      <c r="K207" s="210"/>
      <c r="L207" s="115"/>
      <c r="M207" s="118"/>
      <c r="P207" s="119">
        <f>P208</f>
        <v>67.335999999999999</v>
      </c>
      <c r="R207" s="119">
        <f>R208</f>
        <v>0.38040000000000002</v>
      </c>
      <c r="T207" s="120">
        <f>T208</f>
        <v>0.66989999999999994</v>
      </c>
      <c r="AR207" s="116" t="s">
        <v>163</v>
      </c>
      <c r="AT207" s="121" t="s">
        <v>76</v>
      </c>
      <c r="AU207" s="121" t="s">
        <v>77</v>
      </c>
      <c r="AY207" s="116" t="s">
        <v>146</v>
      </c>
      <c r="BK207" s="122">
        <f>BK208</f>
        <v>0</v>
      </c>
    </row>
    <row r="208" spans="2:65" s="11" customFormat="1" ht="22.9" customHeight="1">
      <c r="B208" s="227"/>
      <c r="C208" s="210"/>
      <c r="D208" s="211" t="s">
        <v>76</v>
      </c>
      <c r="E208" s="212" t="s">
        <v>846</v>
      </c>
      <c r="F208" s="212" t="s">
        <v>847</v>
      </c>
      <c r="G208" s="210"/>
      <c r="H208" s="210"/>
      <c r="I208" s="210"/>
      <c r="J208" s="213">
        <f>BK208</f>
        <v>0</v>
      </c>
      <c r="K208" s="210"/>
      <c r="L208" s="115"/>
      <c r="M208" s="118"/>
      <c r="P208" s="119">
        <f>SUM(P209:P234)</f>
        <v>67.335999999999999</v>
      </c>
      <c r="R208" s="119">
        <f>SUM(R209:R234)</f>
        <v>0.38040000000000002</v>
      </c>
      <c r="T208" s="120">
        <f>SUM(T209:T234)</f>
        <v>0.66989999999999994</v>
      </c>
      <c r="AR208" s="116" t="s">
        <v>163</v>
      </c>
      <c r="AT208" s="121" t="s">
        <v>76</v>
      </c>
      <c r="AU208" s="121" t="s">
        <v>85</v>
      </c>
      <c r="AY208" s="116" t="s">
        <v>146</v>
      </c>
      <c r="BK208" s="122">
        <f>SUM(BK209:BK234)</f>
        <v>0</v>
      </c>
    </row>
    <row r="209" spans="2:65" s="1" customFormat="1" ht="16.5" customHeight="1">
      <c r="B209" s="219"/>
      <c r="C209" s="205" t="s">
        <v>481</v>
      </c>
      <c r="D209" s="206" t="s">
        <v>149</v>
      </c>
      <c r="E209" s="207" t="s">
        <v>848</v>
      </c>
      <c r="F209" s="204" t="s">
        <v>849</v>
      </c>
      <c r="G209" s="208" t="s">
        <v>278</v>
      </c>
      <c r="H209" s="209">
        <v>20</v>
      </c>
      <c r="I209" s="155">
        <v>0</v>
      </c>
      <c r="J209" s="203">
        <f>ROUND(I209*H209,2)</f>
        <v>0</v>
      </c>
      <c r="K209" s="204" t="s">
        <v>153</v>
      </c>
      <c r="L209" s="27"/>
      <c r="M209" s="128" t="s">
        <v>1</v>
      </c>
      <c r="N209" s="129" t="s">
        <v>43</v>
      </c>
      <c r="O209" s="130">
        <v>0.193</v>
      </c>
      <c r="P209" s="130">
        <f>O209*H209</f>
        <v>3.8600000000000003</v>
      </c>
      <c r="Q209" s="130">
        <v>1.4999999999999999E-4</v>
      </c>
      <c r="R209" s="130">
        <f>Q209*H209</f>
        <v>2.9999999999999996E-3</v>
      </c>
      <c r="S209" s="130">
        <v>0</v>
      </c>
      <c r="T209" s="131">
        <f>S209*H209</f>
        <v>0</v>
      </c>
      <c r="AR209" s="132" t="s">
        <v>850</v>
      </c>
      <c r="AT209" s="132" t="s">
        <v>149</v>
      </c>
      <c r="AU209" s="132" t="s">
        <v>108</v>
      </c>
      <c r="AY209" s="15" t="s">
        <v>146</v>
      </c>
      <c r="BE209" s="133">
        <f>IF(N209="základní",J209,0)</f>
        <v>0</v>
      </c>
      <c r="BF209" s="133">
        <f>IF(N209="snížená",J209,0)</f>
        <v>0</v>
      </c>
      <c r="BG209" s="133">
        <f>IF(N209="zákl. přenesená",J209,0)</f>
        <v>0</v>
      </c>
      <c r="BH209" s="133">
        <f>IF(N209="sníž. přenesená",J209,0)</f>
        <v>0</v>
      </c>
      <c r="BI209" s="133">
        <f>IF(N209="nulová",J209,0)</f>
        <v>0</v>
      </c>
      <c r="BJ209" s="15" t="s">
        <v>108</v>
      </c>
      <c r="BK209" s="133">
        <f>ROUND(I209*H209,2)</f>
        <v>0</v>
      </c>
      <c r="BL209" s="15" t="s">
        <v>850</v>
      </c>
      <c r="BM209" s="132" t="s">
        <v>851</v>
      </c>
    </row>
    <row r="210" spans="2:65" s="12" customFormat="1">
      <c r="B210" s="216"/>
      <c r="C210" s="193"/>
      <c r="D210" s="194" t="s">
        <v>156</v>
      </c>
      <c r="E210" s="195" t="s">
        <v>1</v>
      </c>
      <c r="F210" s="196" t="s">
        <v>253</v>
      </c>
      <c r="G210" s="193"/>
      <c r="H210" s="197">
        <v>20</v>
      </c>
      <c r="I210" s="193"/>
      <c r="J210" s="193"/>
      <c r="K210" s="193"/>
      <c r="L210" s="134"/>
      <c r="M210" s="137"/>
      <c r="T210" s="138"/>
      <c r="AT210" s="136" t="s">
        <v>156</v>
      </c>
      <c r="AU210" s="136" t="s">
        <v>108</v>
      </c>
      <c r="AV210" s="12" t="s">
        <v>108</v>
      </c>
      <c r="AW210" s="12" t="s">
        <v>31</v>
      </c>
      <c r="AX210" s="12" t="s">
        <v>85</v>
      </c>
      <c r="AY210" s="136" t="s">
        <v>146</v>
      </c>
    </row>
    <row r="211" spans="2:65" s="1" customFormat="1" ht="16.5" customHeight="1">
      <c r="B211" s="219"/>
      <c r="C211" s="205" t="s">
        <v>486</v>
      </c>
      <c r="D211" s="206" t="s">
        <v>149</v>
      </c>
      <c r="E211" s="207" t="s">
        <v>852</v>
      </c>
      <c r="F211" s="204" t="s">
        <v>853</v>
      </c>
      <c r="G211" s="208" t="s">
        <v>278</v>
      </c>
      <c r="H211" s="209">
        <v>20</v>
      </c>
      <c r="I211" s="155">
        <v>0</v>
      </c>
      <c r="J211" s="203">
        <f>ROUND(I211*H211,2)</f>
        <v>0</v>
      </c>
      <c r="K211" s="204" t="s">
        <v>153</v>
      </c>
      <c r="L211" s="27"/>
      <c r="M211" s="128" t="s">
        <v>1</v>
      </c>
      <c r="N211" s="129" t="s">
        <v>43</v>
      </c>
      <c r="O211" s="130">
        <v>0.23300000000000001</v>
      </c>
      <c r="P211" s="130">
        <f>O211*H211</f>
        <v>4.66</v>
      </c>
      <c r="Q211" s="130">
        <v>4.2000000000000002E-4</v>
      </c>
      <c r="R211" s="130">
        <f>Q211*H211</f>
        <v>8.4000000000000012E-3</v>
      </c>
      <c r="S211" s="130">
        <v>0</v>
      </c>
      <c r="T211" s="131">
        <f>S211*H211</f>
        <v>0</v>
      </c>
      <c r="AR211" s="132" t="s">
        <v>850</v>
      </c>
      <c r="AT211" s="132" t="s">
        <v>149</v>
      </c>
      <c r="AU211" s="132" t="s">
        <v>108</v>
      </c>
      <c r="AY211" s="15" t="s">
        <v>146</v>
      </c>
      <c r="BE211" s="133">
        <f>IF(N211="základní",J211,0)</f>
        <v>0</v>
      </c>
      <c r="BF211" s="133">
        <f>IF(N211="snížená",J211,0)</f>
        <v>0</v>
      </c>
      <c r="BG211" s="133">
        <f>IF(N211="zákl. přenesená",J211,0)</f>
        <v>0</v>
      </c>
      <c r="BH211" s="133">
        <f>IF(N211="sníž. přenesená",J211,0)</f>
        <v>0</v>
      </c>
      <c r="BI211" s="133">
        <f>IF(N211="nulová",J211,0)</f>
        <v>0</v>
      </c>
      <c r="BJ211" s="15" t="s">
        <v>108</v>
      </c>
      <c r="BK211" s="133">
        <f>ROUND(I211*H211,2)</f>
        <v>0</v>
      </c>
      <c r="BL211" s="15" t="s">
        <v>850</v>
      </c>
      <c r="BM211" s="132" t="s">
        <v>854</v>
      </c>
    </row>
    <row r="212" spans="2:65" s="12" customFormat="1">
      <c r="B212" s="216"/>
      <c r="C212" s="193"/>
      <c r="D212" s="194" t="s">
        <v>156</v>
      </c>
      <c r="E212" s="195" t="s">
        <v>1</v>
      </c>
      <c r="F212" s="196" t="s">
        <v>253</v>
      </c>
      <c r="G212" s="193"/>
      <c r="H212" s="197">
        <v>20</v>
      </c>
      <c r="I212" s="193"/>
      <c r="J212" s="193"/>
      <c r="K212" s="193"/>
      <c r="L212" s="134"/>
      <c r="M212" s="137"/>
      <c r="T212" s="138"/>
      <c r="AT212" s="136" t="s">
        <v>156</v>
      </c>
      <c r="AU212" s="136" t="s">
        <v>108</v>
      </c>
      <c r="AV212" s="12" t="s">
        <v>108</v>
      </c>
      <c r="AW212" s="12" t="s">
        <v>31</v>
      </c>
      <c r="AX212" s="12" t="s">
        <v>85</v>
      </c>
      <c r="AY212" s="136" t="s">
        <v>146</v>
      </c>
    </row>
    <row r="213" spans="2:65" s="1" customFormat="1" ht="16.5" customHeight="1">
      <c r="B213" s="219"/>
      <c r="C213" s="205" t="s">
        <v>490</v>
      </c>
      <c r="D213" s="206" t="s">
        <v>149</v>
      </c>
      <c r="E213" s="207" t="s">
        <v>855</v>
      </c>
      <c r="F213" s="204" t="s">
        <v>856</v>
      </c>
      <c r="G213" s="208" t="s">
        <v>278</v>
      </c>
      <c r="H213" s="209">
        <v>50</v>
      </c>
      <c r="I213" s="155">
        <v>0</v>
      </c>
      <c r="J213" s="203">
        <f>ROUND(I213*H213,2)</f>
        <v>0</v>
      </c>
      <c r="K213" s="204" t="s">
        <v>153</v>
      </c>
      <c r="L213" s="27"/>
      <c r="M213" s="128" t="s">
        <v>1</v>
      </c>
      <c r="N213" s="129" t="s">
        <v>43</v>
      </c>
      <c r="O213" s="130">
        <v>0.109</v>
      </c>
      <c r="P213" s="130">
        <f>O213*H213</f>
        <v>5.45</v>
      </c>
      <c r="Q213" s="130">
        <v>1.4999999999999999E-4</v>
      </c>
      <c r="R213" s="130">
        <f>Q213*H213</f>
        <v>7.4999999999999997E-3</v>
      </c>
      <c r="S213" s="130">
        <v>0</v>
      </c>
      <c r="T213" s="131">
        <f>S213*H213</f>
        <v>0</v>
      </c>
      <c r="AR213" s="132" t="s">
        <v>850</v>
      </c>
      <c r="AT213" s="132" t="s">
        <v>149</v>
      </c>
      <c r="AU213" s="132" t="s">
        <v>108</v>
      </c>
      <c r="AY213" s="15" t="s">
        <v>146</v>
      </c>
      <c r="BE213" s="133">
        <f>IF(N213="základní",J213,0)</f>
        <v>0</v>
      </c>
      <c r="BF213" s="133">
        <f>IF(N213="snížená",J213,0)</f>
        <v>0</v>
      </c>
      <c r="BG213" s="133">
        <f>IF(N213="zákl. přenesená",J213,0)</f>
        <v>0</v>
      </c>
      <c r="BH213" s="133">
        <f>IF(N213="sníž. přenesená",J213,0)</f>
        <v>0</v>
      </c>
      <c r="BI213" s="133">
        <f>IF(N213="nulová",J213,0)</f>
        <v>0</v>
      </c>
      <c r="BJ213" s="15" t="s">
        <v>108</v>
      </c>
      <c r="BK213" s="133">
        <f>ROUND(I213*H213,2)</f>
        <v>0</v>
      </c>
      <c r="BL213" s="15" t="s">
        <v>850</v>
      </c>
      <c r="BM213" s="132" t="s">
        <v>857</v>
      </c>
    </row>
    <row r="214" spans="2:65" s="12" customFormat="1">
      <c r="B214" s="216"/>
      <c r="C214" s="193"/>
      <c r="D214" s="194" t="s">
        <v>156</v>
      </c>
      <c r="E214" s="195" t="s">
        <v>1</v>
      </c>
      <c r="F214" s="196" t="s">
        <v>517</v>
      </c>
      <c r="G214" s="193"/>
      <c r="H214" s="197">
        <v>50</v>
      </c>
      <c r="I214" s="193"/>
      <c r="J214" s="193"/>
      <c r="K214" s="193"/>
      <c r="L214" s="134"/>
      <c r="M214" s="137"/>
      <c r="T214" s="138"/>
      <c r="AT214" s="136" t="s">
        <v>156</v>
      </c>
      <c r="AU214" s="136" t="s">
        <v>108</v>
      </c>
      <c r="AV214" s="12" t="s">
        <v>108</v>
      </c>
      <c r="AW214" s="12" t="s">
        <v>31</v>
      </c>
      <c r="AX214" s="12" t="s">
        <v>85</v>
      </c>
      <c r="AY214" s="136" t="s">
        <v>146</v>
      </c>
    </row>
    <row r="215" spans="2:65" s="1" customFormat="1" ht="16.5" customHeight="1">
      <c r="B215" s="219"/>
      <c r="C215" s="205" t="s">
        <v>494</v>
      </c>
      <c r="D215" s="206" t="s">
        <v>149</v>
      </c>
      <c r="E215" s="207" t="s">
        <v>858</v>
      </c>
      <c r="F215" s="204" t="s">
        <v>859</v>
      </c>
      <c r="G215" s="208" t="s">
        <v>278</v>
      </c>
      <c r="H215" s="209">
        <v>50</v>
      </c>
      <c r="I215" s="155">
        <v>0</v>
      </c>
      <c r="J215" s="203">
        <f>ROUND(I215*H215,2)</f>
        <v>0</v>
      </c>
      <c r="K215" s="204" t="s">
        <v>153</v>
      </c>
      <c r="L215" s="27"/>
      <c r="M215" s="128" t="s">
        <v>1</v>
      </c>
      <c r="N215" s="129" t="s">
        <v>43</v>
      </c>
      <c r="O215" s="130">
        <v>0.15</v>
      </c>
      <c r="P215" s="130">
        <f>O215*H215</f>
        <v>7.5</v>
      </c>
      <c r="Q215" s="130">
        <v>4.2000000000000002E-4</v>
      </c>
      <c r="R215" s="130">
        <f>Q215*H215</f>
        <v>2.1000000000000001E-2</v>
      </c>
      <c r="S215" s="130">
        <v>0</v>
      </c>
      <c r="T215" s="131">
        <f>S215*H215</f>
        <v>0</v>
      </c>
      <c r="AR215" s="132" t="s">
        <v>850</v>
      </c>
      <c r="AT215" s="132" t="s">
        <v>149</v>
      </c>
      <c r="AU215" s="132" t="s">
        <v>108</v>
      </c>
      <c r="AY215" s="15" t="s">
        <v>146</v>
      </c>
      <c r="BE215" s="133">
        <f>IF(N215="základní",J215,0)</f>
        <v>0</v>
      </c>
      <c r="BF215" s="133">
        <f>IF(N215="snížená",J215,0)</f>
        <v>0</v>
      </c>
      <c r="BG215" s="133">
        <f>IF(N215="zákl. přenesená",J215,0)</f>
        <v>0</v>
      </c>
      <c r="BH215" s="133">
        <f>IF(N215="sníž. přenesená",J215,0)</f>
        <v>0</v>
      </c>
      <c r="BI215" s="133">
        <f>IF(N215="nulová",J215,0)</f>
        <v>0</v>
      </c>
      <c r="BJ215" s="15" t="s">
        <v>108</v>
      </c>
      <c r="BK215" s="133">
        <f>ROUND(I215*H215,2)</f>
        <v>0</v>
      </c>
      <c r="BL215" s="15" t="s">
        <v>850</v>
      </c>
      <c r="BM215" s="132" t="s">
        <v>860</v>
      </c>
    </row>
    <row r="216" spans="2:65" s="12" customFormat="1">
      <c r="B216" s="216"/>
      <c r="C216" s="193"/>
      <c r="D216" s="194" t="s">
        <v>156</v>
      </c>
      <c r="E216" s="195" t="s">
        <v>1</v>
      </c>
      <c r="F216" s="196" t="s">
        <v>517</v>
      </c>
      <c r="G216" s="193"/>
      <c r="H216" s="197">
        <v>50</v>
      </c>
      <c r="I216" s="193"/>
      <c r="J216" s="193"/>
      <c r="K216" s="193"/>
      <c r="L216" s="134"/>
      <c r="M216" s="137"/>
      <c r="T216" s="138"/>
      <c r="AT216" s="136" t="s">
        <v>156</v>
      </c>
      <c r="AU216" s="136" t="s">
        <v>108</v>
      </c>
      <c r="AV216" s="12" t="s">
        <v>108</v>
      </c>
      <c r="AW216" s="12" t="s">
        <v>31</v>
      </c>
      <c r="AX216" s="12" t="s">
        <v>85</v>
      </c>
      <c r="AY216" s="136" t="s">
        <v>146</v>
      </c>
    </row>
    <row r="217" spans="2:65" s="1" customFormat="1" ht="21.75" customHeight="1">
      <c r="B217" s="219"/>
      <c r="C217" s="205" t="s">
        <v>498</v>
      </c>
      <c r="D217" s="206" t="s">
        <v>149</v>
      </c>
      <c r="E217" s="207" t="s">
        <v>861</v>
      </c>
      <c r="F217" s="204" t="s">
        <v>862</v>
      </c>
      <c r="G217" s="208" t="s">
        <v>278</v>
      </c>
      <c r="H217" s="209">
        <v>60</v>
      </c>
      <c r="I217" s="155">
        <v>0</v>
      </c>
      <c r="J217" s="203">
        <f>ROUND(I217*H217,2)</f>
        <v>0</v>
      </c>
      <c r="K217" s="204" t="s">
        <v>153</v>
      </c>
      <c r="L217" s="27"/>
      <c r="M217" s="128" t="s">
        <v>1</v>
      </c>
      <c r="N217" s="129" t="s">
        <v>43</v>
      </c>
      <c r="O217" s="130">
        <v>3.5999999999999997E-2</v>
      </c>
      <c r="P217" s="130">
        <f>O217*H217</f>
        <v>2.1599999999999997</v>
      </c>
      <c r="Q217" s="130">
        <v>5.5900000000000004E-3</v>
      </c>
      <c r="R217" s="130">
        <f>Q217*H217</f>
        <v>0.33540000000000003</v>
      </c>
      <c r="S217" s="130">
        <v>0</v>
      </c>
      <c r="T217" s="131">
        <f>S217*H217</f>
        <v>0</v>
      </c>
      <c r="AR217" s="132" t="s">
        <v>850</v>
      </c>
      <c r="AT217" s="132" t="s">
        <v>149</v>
      </c>
      <c r="AU217" s="132" t="s">
        <v>108</v>
      </c>
      <c r="AY217" s="15" t="s">
        <v>146</v>
      </c>
      <c r="BE217" s="133">
        <f>IF(N217="základní",J217,0)</f>
        <v>0</v>
      </c>
      <c r="BF217" s="133">
        <f>IF(N217="snížená",J217,0)</f>
        <v>0</v>
      </c>
      <c r="BG217" s="133">
        <f>IF(N217="zákl. přenesená",J217,0)</f>
        <v>0</v>
      </c>
      <c r="BH217" s="133">
        <f>IF(N217="sníž. přenesená",J217,0)</f>
        <v>0</v>
      </c>
      <c r="BI217" s="133">
        <f>IF(N217="nulová",J217,0)</f>
        <v>0</v>
      </c>
      <c r="BJ217" s="15" t="s">
        <v>108</v>
      </c>
      <c r="BK217" s="133">
        <f>ROUND(I217*H217,2)</f>
        <v>0</v>
      </c>
      <c r="BL217" s="15" t="s">
        <v>850</v>
      </c>
      <c r="BM217" s="132" t="s">
        <v>863</v>
      </c>
    </row>
    <row r="218" spans="2:65" s="12" customFormat="1">
      <c r="B218" s="216"/>
      <c r="C218" s="193"/>
      <c r="D218" s="194" t="s">
        <v>156</v>
      </c>
      <c r="E218" s="195" t="s">
        <v>1</v>
      </c>
      <c r="F218" s="196" t="s">
        <v>864</v>
      </c>
      <c r="G218" s="193"/>
      <c r="H218" s="197">
        <v>60</v>
      </c>
      <c r="I218" s="193"/>
      <c r="J218" s="193"/>
      <c r="K218" s="193"/>
      <c r="L218" s="134"/>
      <c r="M218" s="137"/>
      <c r="T218" s="138"/>
      <c r="AT218" s="136" t="s">
        <v>156</v>
      </c>
      <c r="AU218" s="136" t="s">
        <v>108</v>
      </c>
      <c r="AV218" s="12" t="s">
        <v>108</v>
      </c>
      <c r="AW218" s="12" t="s">
        <v>31</v>
      </c>
      <c r="AX218" s="12" t="s">
        <v>85</v>
      </c>
      <c r="AY218" s="136" t="s">
        <v>146</v>
      </c>
    </row>
    <row r="219" spans="2:65" s="1" customFormat="1" ht="16.5" customHeight="1">
      <c r="B219" s="219"/>
      <c r="C219" s="205" t="s">
        <v>502</v>
      </c>
      <c r="D219" s="206" t="s">
        <v>149</v>
      </c>
      <c r="E219" s="207" t="s">
        <v>865</v>
      </c>
      <c r="F219" s="204" t="s">
        <v>866</v>
      </c>
      <c r="G219" s="208" t="s">
        <v>236</v>
      </c>
      <c r="H219" s="209">
        <v>24</v>
      </c>
      <c r="I219" s="155">
        <v>0</v>
      </c>
      <c r="J219" s="203">
        <f>ROUND(I219*H219,2)</f>
        <v>0</v>
      </c>
      <c r="K219" s="204" t="s">
        <v>153</v>
      </c>
      <c r="L219" s="27"/>
      <c r="M219" s="128" t="s">
        <v>1</v>
      </c>
      <c r="N219" s="129" t="s">
        <v>43</v>
      </c>
      <c r="O219" s="130">
        <v>0.08</v>
      </c>
      <c r="P219" s="130">
        <f>O219*H219</f>
        <v>1.92</v>
      </c>
      <c r="Q219" s="130">
        <v>0</v>
      </c>
      <c r="R219" s="130">
        <f>Q219*H219</f>
        <v>0</v>
      </c>
      <c r="S219" s="130">
        <v>5.6999999999999998E-4</v>
      </c>
      <c r="T219" s="131">
        <f>S219*H219</f>
        <v>1.3679999999999999E-2</v>
      </c>
      <c r="AR219" s="132" t="s">
        <v>850</v>
      </c>
      <c r="AT219" s="132" t="s">
        <v>149</v>
      </c>
      <c r="AU219" s="132" t="s">
        <v>108</v>
      </c>
      <c r="AY219" s="15" t="s">
        <v>146</v>
      </c>
      <c r="BE219" s="133">
        <f>IF(N219="základní",J219,0)</f>
        <v>0</v>
      </c>
      <c r="BF219" s="133">
        <f>IF(N219="snížená",J219,0)</f>
        <v>0</v>
      </c>
      <c r="BG219" s="133">
        <f>IF(N219="zákl. přenesená",J219,0)</f>
        <v>0</v>
      </c>
      <c r="BH219" s="133">
        <f>IF(N219="sníž. přenesená",J219,0)</f>
        <v>0</v>
      </c>
      <c r="BI219" s="133">
        <f>IF(N219="nulová",J219,0)</f>
        <v>0</v>
      </c>
      <c r="BJ219" s="15" t="s">
        <v>108</v>
      </c>
      <c r="BK219" s="133">
        <f>ROUND(I219*H219,2)</f>
        <v>0</v>
      </c>
      <c r="BL219" s="15" t="s">
        <v>850</v>
      </c>
      <c r="BM219" s="132" t="s">
        <v>867</v>
      </c>
    </row>
    <row r="220" spans="2:65" s="12" customFormat="1">
      <c r="B220" s="216"/>
      <c r="C220" s="193"/>
      <c r="D220" s="194" t="s">
        <v>156</v>
      </c>
      <c r="E220" s="195" t="s">
        <v>1</v>
      </c>
      <c r="F220" s="196" t="s">
        <v>720</v>
      </c>
      <c r="G220" s="193"/>
      <c r="H220" s="197">
        <v>24</v>
      </c>
      <c r="I220" s="193"/>
      <c r="J220" s="193"/>
      <c r="K220" s="193"/>
      <c r="L220" s="134"/>
      <c r="M220" s="137"/>
      <c r="T220" s="138"/>
      <c r="AT220" s="136" t="s">
        <v>156</v>
      </c>
      <c r="AU220" s="136" t="s">
        <v>108</v>
      </c>
      <c r="AV220" s="12" t="s">
        <v>108</v>
      </c>
      <c r="AW220" s="12" t="s">
        <v>31</v>
      </c>
      <c r="AX220" s="12" t="s">
        <v>85</v>
      </c>
      <c r="AY220" s="136" t="s">
        <v>146</v>
      </c>
    </row>
    <row r="221" spans="2:65" s="1" customFormat="1" ht="16.5" customHeight="1">
      <c r="B221" s="219"/>
      <c r="C221" s="205" t="s">
        <v>507</v>
      </c>
      <c r="D221" s="206" t="s">
        <v>149</v>
      </c>
      <c r="E221" s="207" t="s">
        <v>868</v>
      </c>
      <c r="F221" s="204" t="s">
        <v>869</v>
      </c>
      <c r="G221" s="208" t="s">
        <v>236</v>
      </c>
      <c r="H221" s="209">
        <v>77</v>
      </c>
      <c r="I221" s="155">
        <v>0</v>
      </c>
      <c r="J221" s="203">
        <f>ROUND(I221*H221,2)</f>
        <v>0</v>
      </c>
      <c r="K221" s="204" t="s">
        <v>153</v>
      </c>
      <c r="L221" s="27"/>
      <c r="M221" s="128" t="s">
        <v>1</v>
      </c>
      <c r="N221" s="129" t="s">
        <v>43</v>
      </c>
      <c r="O221" s="130">
        <v>8.7999999999999995E-2</v>
      </c>
      <c r="P221" s="130">
        <f>O221*H221</f>
        <v>6.7759999999999998</v>
      </c>
      <c r="Q221" s="130">
        <v>0</v>
      </c>
      <c r="R221" s="130">
        <f>Q221*H221</f>
        <v>0</v>
      </c>
      <c r="S221" s="130">
        <v>8.5999999999999998E-4</v>
      </c>
      <c r="T221" s="131">
        <f>S221*H221</f>
        <v>6.6220000000000001E-2</v>
      </c>
      <c r="AR221" s="132" t="s">
        <v>850</v>
      </c>
      <c r="AT221" s="132" t="s">
        <v>149</v>
      </c>
      <c r="AU221" s="132" t="s">
        <v>108</v>
      </c>
      <c r="AY221" s="15" t="s">
        <v>146</v>
      </c>
      <c r="BE221" s="133">
        <f>IF(N221="základní",J221,0)</f>
        <v>0</v>
      </c>
      <c r="BF221" s="133">
        <f>IF(N221="snížená",J221,0)</f>
        <v>0</v>
      </c>
      <c r="BG221" s="133">
        <f>IF(N221="zákl. přenesená",J221,0)</f>
        <v>0</v>
      </c>
      <c r="BH221" s="133">
        <f>IF(N221="sníž. přenesená",J221,0)</f>
        <v>0</v>
      </c>
      <c r="BI221" s="133">
        <f>IF(N221="nulová",J221,0)</f>
        <v>0</v>
      </c>
      <c r="BJ221" s="15" t="s">
        <v>108</v>
      </c>
      <c r="BK221" s="133">
        <f>ROUND(I221*H221,2)</f>
        <v>0</v>
      </c>
      <c r="BL221" s="15" t="s">
        <v>850</v>
      </c>
      <c r="BM221" s="132" t="s">
        <v>870</v>
      </c>
    </row>
    <row r="222" spans="2:65" s="12" customFormat="1">
      <c r="B222" s="216"/>
      <c r="C222" s="193"/>
      <c r="D222" s="194" t="s">
        <v>156</v>
      </c>
      <c r="E222" s="195" t="s">
        <v>1</v>
      </c>
      <c r="F222" s="196" t="s">
        <v>871</v>
      </c>
      <c r="G222" s="193"/>
      <c r="H222" s="197">
        <v>77</v>
      </c>
      <c r="I222" s="193"/>
      <c r="J222" s="193"/>
      <c r="K222" s="193"/>
      <c r="L222" s="134"/>
      <c r="M222" s="137"/>
      <c r="T222" s="138"/>
      <c r="AT222" s="136" t="s">
        <v>156</v>
      </c>
      <c r="AU222" s="136" t="s">
        <v>108</v>
      </c>
      <c r="AV222" s="12" t="s">
        <v>108</v>
      </c>
      <c r="AW222" s="12" t="s">
        <v>31</v>
      </c>
      <c r="AX222" s="12" t="s">
        <v>85</v>
      </c>
      <c r="AY222" s="136" t="s">
        <v>146</v>
      </c>
    </row>
    <row r="223" spans="2:65" s="1" customFormat="1" ht="16.5" customHeight="1">
      <c r="B223" s="219"/>
      <c r="C223" s="205" t="s">
        <v>512</v>
      </c>
      <c r="D223" s="206" t="s">
        <v>149</v>
      </c>
      <c r="E223" s="207" t="s">
        <v>872</v>
      </c>
      <c r="F223" s="204" t="s">
        <v>873</v>
      </c>
      <c r="G223" s="208" t="s">
        <v>278</v>
      </c>
      <c r="H223" s="209">
        <v>50</v>
      </c>
      <c r="I223" s="155">
        <v>0</v>
      </c>
      <c r="J223" s="203">
        <f>ROUND(I223*H223,2)</f>
        <v>0</v>
      </c>
      <c r="K223" s="204" t="s">
        <v>153</v>
      </c>
      <c r="L223" s="27"/>
      <c r="M223" s="128" t="s">
        <v>1</v>
      </c>
      <c r="N223" s="129" t="s">
        <v>43</v>
      </c>
      <c r="O223" s="130">
        <v>0.112</v>
      </c>
      <c r="P223" s="130">
        <f>O223*H223</f>
        <v>5.6000000000000005</v>
      </c>
      <c r="Q223" s="130">
        <v>1.0000000000000001E-5</v>
      </c>
      <c r="R223" s="130">
        <f>Q223*H223</f>
        <v>5.0000000000000001E-4</v>
      </c>
      <c r="S223" s="130">
        <v>2E-3</v>
      </c>
      <c r="T223" s="131">
        <f>S223*H223</f>
        <v>0.1</v>
      </c>
      <c r="AR223" s="132" t="s">
        <v>850</v>
      </c>
      <c r="AT223" s="132" t="s">
        <v>149</v>
      </c>
      <c r="AU223" s="132" t="s">
        <v>108</v>
      </c>
      <c r="AY223" s="15" t="s">
        <v>146</v>
      </c>
      <c r="BE223" s="133">
        <f>IF(N223="základní",J223,0)</f>
        <v>0</v>
      </c>
      <c r="BF223" s="133">
        <f>IF(N223="snížená",J223,0)</f>
        <v>0</v>
      </c>
      <c r="BG223" s="133">
        <f>IF(N223="zákl. přenesená",J223,0)</f>
        <v>0</v>
      </c>
      <c r="BH223" s="133">
        <f>IF(N223="sníž. přenesená",J223,0)</f>
        <v>0</v>
      </c>
      <c r="BI223" s="133">
        <f>IF(N223="nulová",J223,0)</f>
        <v>0</v>
      </c>
      <c r="BJ223" s="15" t="s">
        <v>108</v>
      </c>
      <c r="BK223" s="133">
        <f>ROUND(I223*H223,2)</f>
        <v>0</v>
      </c>
      <c r="BL223" s="15" t="s">
        <v>850</v>
      </c>
      <c r="BM223" s="132" t="s">
        <v>874</v>
      </c>
    </row>
    <row r="224" spans="2:65" s="12" customFormat="1">
      <c r="B224" s="216"/>
      <c r="C224" s="193"/>
      <c r="D224" s="194" t="s">
        <v>156</v>
      </c>
      <c r="E224" s="195" t="s">
        <v>1</v>
      </c>
      <c r="F224" s="196" t="s">
        <v>517</v>
      </c>
      <c r="G224" s="193"/>
      <c r="H224" s="197">
        <v>50</v>
      </c>
      <c r="I224" s="193"/>
      <c r="J224" s="193"/>
      <c r="K224" s="193"/>
      <c r="L224" s="134"/>
      <c r="M224" s="137"/>
      <c r="T224" s="138"/>
      <c r="AT224" s="136" t="s">
        <v>156</v>
      </c>
      <c r="AU224" s="136" t="s">
        <v>108</v>
      </c>
      <c r="AV224" s="12" t="s">
        <v>108</v>
      </c>
      <c r="AW224" s="12" t="s">
        <v>31</v>
      </c>
      <c r="AX224" s="12" t="s">
        <v>85</v>
      </c>
      <c r="AY224" s="136" t="s">
        <v>146</v>
      </c>
    </row>
    <row r="225" spans="2:65" s="1" customFormat="1" ht="16.5" customHeight="1">
      <c r="B225" s="219"/>
      <c r="C225" s="205" t="s">
        <v>517</v>
      </c>
      <c r="D225" s="206" t="s">
        <v>149</v>
      </c>
      <c r="E225" s="207" t="s">
        <v>875</v>
      </c>
      <c r="F225" s="204" t="s">
        <v>876</v>
      </c>
      <c r="G225" s="208" t="s">
        <v>278</v>
      </c>
      <c r="H225" s="209">
        <v>50</v>
      </c>
      <c r="I225" s="155">
        <v>0</v>
      </c>
      <c r="J225" s="203">
        <f>ROUND(I225*H225,2)</f>
        <v>0</v>
      </c>
      <c r="K225" s="204" t="s">
        <v>153</v>
      </c>
      <c r="L225" s="27"/>
      <c r="M225" s="128" t="s">
        <v>1</v>
      </c>
      <c r="N225" s="129" t="s">
        <v>43</v>
      </c>
      <c r="O225" s="130">
        <v>0.14099999999999999</v>
      </c>
      <c r="P225" s="130">
        <f>O225*H225</f>
        <v>7.0499999999999989</v>
      </c>
      <c r="Q225" s="130">
        <v>2.0000000000000002E-5</v>
      </c>
      <c r="R225" s="130">
        <f>Q225*H225</f>
        <v>1E-3</v>
      </c>
      <c r="S225" s="130">
        <v>3.0000000000000001E-3</v>
      </c>
      <c r="T225" s="131">
        <f>S225*H225</f>
        <v>0.15</v>
      </c>
      <c r="AR225" s="132" t="s">
        <v>850</v>
      </c>
      <c r="AT225" s="132" t="s">
        <v>149</v>
      </c>
      <c r="AU225" s="132" t="s">
        <v>108</v>
      </c>
      <c r="AY225" s="15" t="s">
        <v>146</v>
      </c>
      <c r="BE225" s="133">
        <f>IF(N225="základní",J225,0)</f>
        <v>0</v>
      </c>
      <c r="BF225" s="133">
        <f>IF(N225="snížená",J225,0)</f>
        <v>0</v>
      </c>
      <c r="BG225" s="133">
        <f>IF(N225="zákl. přenesená",J225,0)</f>
        <v>0</v>
      </c>
      <c r="BH225" s="133">
        <f>IF(N225="sníž. přenesená",J225,0)</f>
        <v>0</v>
      </c>
      <c r="BI225" s="133">
        <f>IF(N225="nulová",J225,0)</f>
        <v>0</v>
      </c>
      <c r="BJ225" s="15" t="s">
        <v>108</v>
      </c>
      <c r="BK225" s="133">
        <f>ROUND(I225*H225,2)</f>
        <v>0</v>
      </c>
      <c r="BL225" s="15" t="s">
        <v>850</v>
      </c>
      <c r="BM225" s="132" t="s">
        <v>877</v>
      </c>
    </row>
    <row r="226" spans="2:65" s="12" customFormat="1">
      <c r="B226" s="216"/>
      <c r="C226" s="193"/>
      <c r="D226" s="194" t="s">
        <v>156</v>
      </c>
      <c r="E226" s="195" t="s">
        <v>1</v>
      </c>
      <c r="F226" s="196" t="s">
        <v>517</v>
      </c>
      <c r="G226" s="193"/>
      <c r="H226" s="197">
        <v>50</v>
      </c>
      <c r="I226" s="193"/>
      <c r="J226" s="193"/>
      <c r="K226" s="193"/>
      <c r="L226" s="134"/>
      <c r="M226" s="137"/>
      <c r="T226" s="138"/>
      <c r="AT226" s="136" t="s">
        <v>156</v>
      </c>
      <c r="AU226" s="136" t="s">
        <v>108</v>
      </c>
      <c r="AV226" s="12" t="s">
        <v>108</v>
      </c>
      <c r="AW226" s="12" t="s">
        <v>31</v>
      </c>
      <c r="AX226" s="12" t="s">
        <v>85</v>
      </c>
      <c r="AY226" s="136" t="s">
        <v>146</v>
      </c>
    </row>
    <row r="227" spans="2:65" s="1" customFormat="1" ht="16.5" customHeight="1">
      <c r="B227" s="219"/>
      <c r="C227" s="205" t="s">
        <v>522</v>
      </c>
      <c r="D227" s="206" t="s">
        <v>149</v>
      </c>
      <c r="E227" s="207" t="s">
        <v>878</v>
      </c>
      <c r="F227" s="204" t="s">
        <v>879</v>
      </c>
      <c r="G227" s="208" t="s">
        <v>278</v>
      </c>
      <c r="H227" s="209">
        <v>20</v>
      </c>
      <c r="I227" s="155">
        <v>0</v>
      </c>
      <c r="J227" s="203">
        <f>ROUND(I227*H227,2)</f>
        <v>0</v>
      </c>
      <c r="K227" s="204" t="s">
        <v>153</v>
      </c>
      <c r="L227" s="27"/>
      <c r="M227" s="128" t="s">
        <v>1</v>
      </c>
      <c r="N227" s="129" t="s">
        <v>43</v>
      </c>
      <c r="O227" s="130">
        <v>0.14699999999999999</v>
      </c>
      <c r="P227" s="130">
        <f>O227*H227</f>
        <v>2.94</v>
      </c>
      <c r="Q227" s="130">
        <v>1.0000000000000001E-5</v>
      </c>
      <c r="R227" s="130">
        <f>Q227*H227</f>
        <v>2.0000000000000001E-4</v>
      </c>
      <c r="S227" s="130">
        <v>2E-3</v>
      </c>
      <c r="T227" s="131">
        <f>S227*H227</f>
        <v>0.04</v>
      </c>
      <c r="AR227" s="132" t="s">
        <v>850</v>
      </c>
      <c r="AT227" s="132" t="s">
        <v>149</v>
      </c>
      <c r="AU227" s="132" t="s">
        <v>108</v>
      </c>
      <c r="AY227" s="15" t="s">
        <v>146</v>
      </c>
      <c r="BE227" s="133">
        <f>IF(N227="základní",J227,0)</f>
        <v>0</v>
      </c>
      <c r="BF227" s="133">
        <f>IF(N227="snížená",J227,0)</f>
        <v>0</v>
      </c>
      <c r="BG227" s="133">
        <f>IF(N227="zákl. přenesená",J227,0)</f>
        <v>0</v>
      </c>
      <c r="BH227" s="133">
        <f>IF(N227="sníž. přenesená",J227,0)</f>
        <v>0</v>
      </c>
      <c r="BI227" s="133">
        <f>IF(N227="nulová",J227,0)</f>
        <v>0</v>
      </c>
      <c r="BJ227" s="15" t="s">
        <v>108</v>
      </c>
      <c r="BK227" s="133">
        <f>ROUND(I227*H227,2)</f>
        <v>0</v>
      </c>
      <c r="BL227" s="15" t="s">
        <v>850</v>
      </c>
      <c r="BM227" s="132" t="s">
        <v>880</v>
      </c>
    </row>
    <row r="228" spans="2:65" s="12" customFormat="1">
      <c r="B228" s="216"/>
      <c r="C228" s="193"/>
      <c r="D228" s="194" t="s">
        <v>156</v>
      </c>
      <c r="E228" s="195" t="s">
        <v>1</v>
      </c>
      <c r="F228" s="196" t="s">
        <v>253</v>
      </c>
      <c r="G228" s="193"/>
      <c r="H228" s="197">
        <v>20</v>
      </c>
      <c r="I228" s="193"/>
      <c r="J228" s="193"/>
      <c r="K228" s="193"/>
      <c r="L228" s="134"/>
      <c r="M228" s="137"/>
      <c r="T228" s="138"/>
      <c r="AT228" s="136" t="s">
        <v>156</v>
      </c>
      <c r="AU228" s="136" t="s">
        <v>108</v>
      </c>
      <c r="AV228" s="12" t="s">
        <v>108</v>
      </c>
      <c r="AW228" s="12" t="s">
        <v>31</v>
      </c>
      <c r="AX228" s="12" t="s">
        <v>85</v>
      </c>
      <c r="AY228" s="136" t="s">
        <v>146</v>
      </c>
    </row>
    <row r="229" spans="2:65" s="1" customFormat="1" ht="16.5" customHeight="1">
      <c r="B229" s="219"/>
      <c r="C229" s="205" t="s">
        <v>526</v>
      </c>
      <c r="D229" s="206" t="s">
        <v>149</v>
      </c>
      <c r="E229" s="207" t="s">
        <v>881</v>
      </c>
      <c r="F229" s="204" t="s">
        <v>882</v>
      </c>
      <c r="G229" s="208" t="s">
        <v>278</v>
      </c>
      <c r="H229" s="209">
        <v>20</v>
      </c>
      <c r="I229" s="155">
        <v>0</v>
      </c>
      <c r="J229" s="203">
        <f>ROUND(I229*H229,2)</f>
        <v>0</v>
      </c>
      <c r="K229" s="204" t="s">
        <v>153</v>
      </c>
      <c r="L229" s="27"/>
      <c r="M229" s="128" t="s">
        <v>1</v>
      </c>
      <c r="N229" s="129" t="s">
        <v>43</v>
      </c>
      <c r="O229" s="130">
        <v>0.17599999999999999</v>
      </c>
      <c r="P229" s="130">
        <f>O229*H229</f>
        <v>3.5199999999999996</v>
      </c>
      <c r="Q229" s="130">
        <v>2.0000000000000002E-5</v>
      </c>
      <c r="R229" s="130">
        <f>Q229*H229</f>
        <v>4.0000000000000002E-4</v>
      </c>
      <c r="S229" s="130">
        <v>3.0000000000000001E-3</v>
      </c>
      <c r="T229" s="131">
        <f>S229*H229</f>
        <v>0.06</v>
      </c>
      <c r="AR229" s="132" t="s">
        <v>850</v>
      </c>
      <c r="AT229" s="132" t="s">
        <v>149</v>
      </c>
      <c r="AU229" s="132" t="s">
        <v>108</v>
      </c>
      <c r="AY229" s="15" t="s">
        <v>146</v>
      </c>
      <c r="BE229" s="133">
        <f>IF(N229="základní",J229,0)</f>
        <v>0</v>
      </c>
      <c r="BF229" s="133">
        <f>IF(N229="snížená",J229,0)</f>
        <v>0</v>
      </c>
      <c r="BG229" s="133">
        <f>IF(N229="zákl. přenesená",J229,0)</f>
        <v>0</v>
      </c>
      <c r="BH229" s="133">
        <f>IF(N229="sníž. přenesená",J229,0)</f>
        <v>0</v>
      </c>
      <c r="BI229" s="133">
        <f>IF(N229="nulová",J229,0)</f>
        <v>0</v>
      </c>
      <c r="BJ229" s="15" t="s">
        <v>108</v>
      </c>
      <c r="BK229" s="133">
        <f>ROUND(I229*H229,2)</f>
        <v>0</v>
      </c>
      <c r="BL229" s="15" t="s">
        <v>850</v>
      </c>
      <c r="BM229" s="132" t="s">
        <v>883</v>
      </c>
    </row>
    <row r="230" spans="2:65" s="12" customFormat="1">
      <c r="B230" s="216"/>
      <c r="C230" s="193"/>
      <c r="D230" s="194" t="s">
        <v>156</v>
      </c>
      <c r="E230" s="195" t="s">
        <v>1</v>
      </c>
      <c r="F230" s="196" t="s">
        <v>253</v>
      </c>
      <c r="G230" s="193"/>
      <c r="H230" s="197">
        <v>20</v>
      </c>
      <c r="I230" s="193"/>
      <c r="J230" s="193"/>
      <c r="K230" s="193"/>
      <c r="L230" s="134"/>
      <c r="M230" s="137"/>
      <c r="T230" s="138"/>
      <c r="AT230" s="136" t="s">
        <v>156</v>
      </c>
      <c r="AU230" s="136" t="s">
        <v>108</v>
      </c>
      <c r="AV230" s="12" t="s">
        <v>108</v>
      </c>
      <c r="AW230" s="12" t="s">
        <v>31</v>
      </c>
      <c r="AX230" s="12" t="s">
        <v>85</v>
      </c>
      <c r="AY230" s="136" t="s">
        <v>146</v>
      </c>
    </row>
    <row r="231" spans="2:65" s="1" customFormat="1" ht="16.5" customHeight="1">
      <c r="B231" s="219"/>
      <c r="C231" s="205" t="s">
        <v>530</v>
      </c>
      <c r="D231" s="206" t="s">
        <v>149</v>
      </c>
      <c r="E231" s="207" t="s">
        <v>884</v>
      </c>
      <c r="F231" s="204" t="s">
        <v>885</v>
      </c>
      <c r="G231" s="208" t="s">
        <v>278</v>
      </c>
      <c r="H231" s="209">
        <v>30</v>
      </c>
      <c r="I231" s="155">
        <v>0</v>
      </c>
      <c r="J231" s="203">
        <f>ROUND(I231*H231,2)</f>
        <v>0</v>
      </c>
      <c r="K231" s="204" t="s">
        <v>153</v>
      </c>
      <c r="L231" s="27"/>
      <c r="M231" s="128" t="s">
        <v>1</v>
      </c>
      <c r="N231" s="129" t="s">
        <v>43</v>
      </c>
      <c r="O231" s="130">
        <v>0.22</v>
      </c>
      <c r="P231" s="130">
        <f>O231*H231</f>
        <v>6.6</v>
      </c>
      <c r="Q231" s="130">
        <v>5.0000000000000002E-5</v>
      </c>
      <c r="R231" s="130">
        <f>Q231*H231</f>
        <v>1.5E-3</v>
      </c>
      <c r="S231" s="130">
        <v>3.0000000000000001E-3</v>
      </c>
      <c r="T231" s="131">
        <f>S231*H231</f>
        <v>0.09</v>
      </c>
      <c r="AR231" s="132" t="s">
        <v>850</v>
      </c>
      <c r="AT231" s="132" t="s">
        <v>149</v>
      </c>
      <c r="AU231" s="132" t="s">
        <v>108</v>
      </c>
      <c r="AY231" s="15" t="s">
        <v>146</v>
      </c>
      <c r="BE231" s="133">
        <f>IF(N231="základní",J231,0)</f>
        <v>0</v>
      </c>
      <c r="BF231" s="133">
        <f>IF(N231="snížená",J231,0)</f>
        <v>0</v>
      </c>
      <c r="BG231" s="133">
        <f>IF(N231="zákl. přenesená",J231,0)</f>
        <v>0</v>
      </c>
      <c r="BH231" s="133">
        <f>IF(N231="sníž. přenesená",J231,0)</f>
        <v>0</v>
      </c>
      <c r="BI231" s="133">
        <f>IF(N231="nulová",J231,0)</f>
        <v>0</v>
      </c>
      <c r="BJ231" s="15" t="s">
        <v>108</v>
      </c>
      <c r="BK231" s="133">
        <f>ROUND(I231*H231,2)</f>
        <v>0</v>
      </c>
      <c r="BL231" s="15" t="s">
        <v>850</v>
      </c>
      <c r="BM231" s="132" t="s">
        <v>886</v>
      </c>
    </row>
    <row r="232" spans="2:65" s="12" customFormat="1">
      <c r="B232" s="216"/>
      <c r="C232" s="193"/>
      <c r="D232" s="194" t="s">
        <v>156</v>
      </c>
      <c r="E232" s="195" t="s">
        <v>1</v>
      </c>
      <c r="F232" s="196" t="s">
        <v>102</v>
      </c>
      <c r="G232" s="193"/>
      <c r="H232" s="197">
        <v>30</v>
      </c>
      <c r="I232" s="193"/>
      <c r="J232" s="193"/>
      <c r="K232" s="193"/>
      <c r="L232" s="134"/>
      <c r="M232" s="137"/>
      <c r="T232" s="138"/>
      <c r="AT232" s="136" t="s">
        <v>156</v>
      </c>
      <c r="AU232" s="136" t="s">
        <v>108</v>
      </c>
      <c r="AV232" s="12" t="s">
        <v>108</v>
      </c>
      <c r="AW232" s="12" t="s">
        <v>31</v>
      </c>
      <c r="AX232" s="12" t="s">
        <v>85</v>
      </c>
      <c r="AY232" s="136" t="s">
        <v>146</v>
      </c>
    </row>
    <row r="233" spans="2:65" s="1" customFormat="1" ht="16.5" customHeight="1">
      <c r="B233" s="219"/>
      <c r="C233" s="205" t="s">
        <v>533</v>
      </c>
      <c r="D233" s="206" t="s">
        <v>149</v>
      </c>
      <c r="E233" s="207" t="s">
        <v>887</v>
      </c>
      <c r="F233" s="204" t="s">
        <v>888</v>
      </c>
      <c r="G233" s="208" t="s">
        <v>278</v>
      </c>
      <c r="H233" s="209">
        <v>30</v>
      </c>
      <c r="I233" s="155">
        <v>0</v>
      </c>
      <c r="J233" s="203">
        <f>ROUND(I233*H233,2)</f>
        <v>0</v>
      </c>
      <c r="K233" s="204" t="s">
        <v>153</v>
      </c>
      <c r="L233" s="27"/>
      <c r="M233" s="128" t="s">
        <v>1</v>
      </c>
      <c r="N233" s="129" t="s">
        <v>43</v>
      </c>
      <c r="O233" s="130">
        <v>0.31</v>
      </c>
      <c r="P233" s="130">
        <f>O233*H233</f>
        <v>9.3000000000000007</v>
      </c>
      <c r="Q233" s="130">
        <v>5.0000000000000002E-5</v>
      </c>
      <c r="R233" s="130">
        <f>Q233*H233</f>
        <v>1.5E-3</v>
      </c>
      <c r="S233" s="130">
        <v>5.0000000000000001E-3</v>
      </c>
      <c r="T233" s="131">
        <f>S233*H233</f>
        <v>0.15</v>
      </c>
      <c r="AR233" s="132" t="s">
        <v>850</v>
      </c>
      <c r="AT233" s="132" t="s">
        <v>149</v>
      </c>
      <c r="AU233" s="132" t="s">
        <v>108</v>
      </c>
      <c r="AY233" s="15" t="s">
        <v>146</v>
      </c>
      <c r="BE233" s="133">
        <f>IF(N233="základní",J233,0)</f>
        <v>0</v>
      </c>
      <c r="BF233" s="133">
        <f>IF(N233="snížená",J233,0)</f>
        <v>0</v>
      </c>
      <c r="BG233" s="133">
        <f>IF(N233="zákl. přenesená",J233,0)</f>
        <v>0</v>
      </c>
      <c r="BH233" s="133">
        <f>IF(N233="sníž. přenesená",J233,0)</f>
        <v>0</v>
      </c>
      <c r="BI233" s="133">
        <f>IF(N233="nulová",J233,0)</f>
        <v>0</v>
      </c>
      <c r="BJ233" s="15" t="s">
        <v>108</v>
      </c>
      <c r="BK233" s="133">
        <f>ROUND(I233*H233,2)</f>
        <v>0</v>
      </c>
      <c r="BL233" s="15" t="s">
        <v>850</v>
      </c>
      <c r="BM233" s="132" t="s">
        <v>889</v>
      </c>
    </row>
    <row r="234" spans="2:65" s="12" customFormat="1">
      <c r="B234" s="216"/>
      <c r="C234" s="193"/>
      <c r="D234" s="194" t="s">
        <v>156</v>
      </c>
      <c r="E234" s="195" t="s">
        <v>1</v>
      </c>
      <c r="F234" s="196" t="s">
        <v>102</v>
      </c>
      <c r="G234" s="193"/>
      <c r="H234" s="197">
        <v>30</v>
      </c>
      <c r="I234" s="193"/>
      <c r="J234" s="193"/>
      <c r="K234" s="193"/>
      <c r="L234" s="134"/>
      <c r="M234" s="149"/>
      <c r="N234" s="150"/>
      <c r="O234" s="150"/>
      <c r="P234" s="150"/>
      <c r="Q234" s="150"/>
      <c r="R234" s="150"/>
      <c r="S234" s="150"/>
      <c r="T234" s="151"/>
      <c r="AT234" s="136" t="s">
        <v>156</v>
      </c>
      <c r="AU234" s="136" t="s">
        <v>108</v>
      </c>
      <c r="AV234" s="12" t="s">
        <v>108</v>
      </c>
      <c r="AW234" s="12" t="s">
        <v>31</v>
      </c>
      <c r="AX234" s="12" t="s">
        <v>85</v>
      </c>
      <c r="AY234" s="136" t="s">
        <v>146</v>
      </c>
    </row>
    <row r="235" spans="2:65" s="1" customFormat="1" ht="6.95" customHeight="1">
      <c r="B235" s="218"/>
      <c r="C235" s="202"/>
      <c r="D235" s="202"/>
      <c r="E235" s="202"/>
      <c r="F235" s="202"/>
      <c r="G235" s="202"/>
      <c r="H235" s="202"/>
      <c r="I235" s="202"/>
      <c r="J235" s="202"/>
      <c r="K235" s="202"/>
      <c r="L235" s="27"/>
    </row>
  </sheetData>
  <sheetProtection sheet="1" objects="1" scenarios="1" selectLockedCells="1"/>
  <autoFilter ref="C120:K234" xr:uid="{00000000-0009-0000-0000-000005000000}"/>
  <mergeCells count="9">
    <mergeCell ref="E87:H87"/>
    <mergeCell ref="E111:H111"/>
    <mergeCell ref="E113:H113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B2:BM149"/>
  <sheetViews>
    <sheetView showGridLines="0" topLeftCell="A133" workbookViewId="0">
      <selection activeCell="I145" sqref="I145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56" t="s">
        <v>5</v>
      </c>
      <c r="M2" s="157"/>
      <c r="N2" s="157"/>
      <c r="O2" s="157"/>
      <c r="P2" s="157"/>
      <c r="Q2" s="157"/>
      <c r="R2" s="157"/>
      <c r="S2" s="157"/>
      <c r="T2" s="157"/>
      <c r="U2" s="157"/>
      <c r="V2" s="157"/>
      <c r="AT2" s="15" t="s">
        <v>101</v>
      </c>
    </row>
    <row r="3" spans="2:46" ht="6.95" hidden="1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85</v>
      </c>
    </row>
    <row r="4" spans="2:46" ht="24.95" hidden="1" customHeight="1">
      <c r="B4" s="18"/>
      <c r="D4" s="19" t="s">
        <v>111</v>
      </c>
      <c r="L4" s="18"/>
      <c r="M4" s="83" t="s">
        <v>10</v>
      </c>
      <c r="AT4" s="15" t="s">
        <v>3</v>
      </c>
    </row>
    <row r="5" spans="2:46" ht="6.95" hidden="1" customHeight="1">
      <c r="B5" s="18"/>
      <c r="L5" s="18"/>
    </row>
    <row r="6" spans="2:46" ht="12" hidden="1" customHeight="1">
      <c r="B6" s="18"/>
      <c r="D6" s="24" t="s">
        <v>13</v>
      </c>
      <c r="L6" s="18"/>
    </row>
    <row r="7" spans="2:46" ht="16.5" hidden="1" customHeight="1">
      <c r="B7" s="18"/>
      <c r="E7" s="191" t="str">
        <f>'Rekapitulace zakázky'!K6</f>
        <v>CERMNA-224-BYT-9</v>
      </c>
      <c r="F7" s="192"/>
      <c r="G7" s="192"/>
      <c r="H7" s="192"/>
      <c r="L7" s="18"/>
    </row>
    <row r="8" spans="2:46" s="1" customFormat="1" ht="12" hidden="1" customHeight="1">
      <c r="B8" s="27"/>
      <c r="D8" s="24" t="s">
        <v>112</v>
      </c>
      <c r="L8" s="27"/>
    </row>
    <row r="9" spans="2:46" s="1" customFormat="1" ht="16.5" hidden="1" customHeight="1">
      <c r="B9" s="27"/>
      <c r="E9" s="181" t="s">
        <v>890</v>
      </c>
      <c r="F9" s="190"/>
      <c r="G9" s="190"/>
      <c r="H9" s="190"/>
      <c r="L9" s="27"/>
    </row>
    <row r="10" spans="2:46" s="1" customFormat="1" hidden="1">
      <c r="B10" s="27"/>
      <c r="L10" s="27"/>
    </row>
    <row r="11" spans="2:46" s="1" customFormat="1" ht="12" hidden="1" customHeight="1">
      <c r="B11" s="27"/>
      <c r="D11" s="24" t="s">
        <v>15</v>
      </c>
      <c r="F11" s="22" t="s">
        <v>16</v>
      </c>
      <c r="I11" s="24" t="s">
        <v>17</v>
      </c>
      <c r="J11" s="22" t="s">
        <v>1</v>
      </c>
      <c r="L11" s="27"/>
    </row>
    <row r="12" spans="2:46" s="1" customFormat="1" ht="12" hidden="1" customHeight="1">
      <c r="B12" s="27"/>
      <c r="D12" s="24" t="s">
        <v>18</v>
      </c>
      <c r="F12" s="22" t="s">
        <v>19</v>
      </c>
      <c r="I12" s="24" t="s">
        <v>20</v>
      </c>
      <c r="J12" s="47">
        <f>'Rekapitulace zakázky'!AN8</f>
        <v>45673</v>
      </c>
      <c r="L12" s="27"/>
    </row>
    <row r="13" spans="2:46" s="1" customFormat="1" ht="10.9" hidden="1" customHeight="1">
      <c r="B13" s="27"/>
      <c r="L13" s="27"/>
    </row>
    <row r="14" spans="2:46" s="1" customFormat="1" ht="12" hidden="1" customHeight="1">
      <c r="B14" s="27"/>
      <c r="D14" s="24" t="s">
        <v>21</v>
      </c>
      <c r="I14" s="24" t="s">
        <v>22</v>
      </c>
      <c r="J14" s="22" t="s">
        <v>23</v>
      </c>
      <c r="L14" s="27"/>
    </row>
    <row r="15" spans="2:46" s="1" customFormat="1" ht="18" hidden="1" customHeight="1">
      <c r="B15" s="27"/>
      <c r="E15" s="22" t="s">
        <v>24</v>
      </c>
      <c r="I15" s="24" t="s">
        <v>25</v>
      </c>
      <c r="J15" s="22" t="s">
        <v>1</v>
      </c>
      <c r="L15" s="27"/>
    </row>
    <row r="16" spans="2:46" s="1" customFormat="1" ht="6.95" hidden="1" customHeight="1">
      <c r="B16" s="27"/>
      <c r="L16" s="27"/>
    </row>
    <row r="17" spans="2:12" s="1" customFormat="1" ht="12" hidden="1" customHeight="1">
      <c r="B17" s="27"/>
      <c r="D17" s="24" t="s">
        <v>26</v>
      </c>
      <c r="I17" s="24" t="s">
        <v>22</v>
      </c>
      <c r="J17" s="22" t="str">
        <f>'Rekapitulace zakázky'!AN13</f>
        <v/>
      </c>
      <c r="L17" s="27"/>
    </row>
    <row r="18" spans="2:12" s="1" customFormat="1" ht="18" hidden="1" customHeight="1">
      <c r="B18" s="27"/>
      <c r="E18" s="165" t="str">
        <f>'Rekapitulace zakázky'!E14</f>
        <v xml:space="preserve"> </v>
      </c>
      <c r="F18" s="165"/>
      <c r="G18" s="165"/>
      <c r="H18" s="165"/>
      <c r="I18" s="24" t="s">
        <v>25</v>
      </c>
      <c r="J18" s="22" t="str">
        <f>'Rekapitulace zakázky'!AN14</f>
        <v/>
      </c>
      <c r="L18" s="27"/>
    </row>
    <row r="19" spans="2:12" s="1" customFormat="1" ht="6.95" hidden="1" customHeight="1">
      <c r="B19" s="27"/>
      <c r="L19" s="27"/>
    </row>
    <row r="20" spans="2:12" s="1" customFormat="1" ht="12" hidden="1" customHeight="1">
      <c r="B20" s="27"/>
      <c r="D20" s="24" t="s">
        <v>28</v>
      </c>
      <c r="I20" s="24" t="s">
        <v>22</v>
      </c>
      <c r="J20" s="22" t="s">
        <v>29</v>
      </c>
      <c r="L20" s="27"/>
    </row>
    <row r="21" spans="2:12" s="1" customFormat="1" ht="18" hidden="1" customHeight="1">
      <c r="B21" s="27"/>
      <c r="E21" s="22" t="s">
        <v>30</v>
      </c>
      <c r="I21" s="24" t="s">
        <v>25</v>
      </c>
      <c r="J21" s="22" t="s">
        <v>1</v>
      </c>
      <c r="L21" s="27"/>
    </row>
    <row r="22" spans="2:12" s="1" customFormat="1" ht="6.95" hidden="1" customHeight="1">
      <c r="B22" s="27"/>
      <c r="L22" s="27"/>
    </row>
    <row r="23" spans="2:12" s="1" customFormat="1" ht="12" hidden="1" customHeight="1">
      <c r="B23" s="27"/>
      <c r="D23" s="24" t="s">
        <v>32</v>
      </c>
      <c r="I23" s="24" t="s">
        <v>22</v>
      </c>
      <c r="J23" s="22" t="s">
        <v>33</v>
      </c>
      <c r="L23" s="27"/>
    </row>
    <row r="24" spans="2:12" s="1" customFormat="1" ht="18" hidden="1" customHeight="1">
      <c r="B24" s="27"/>
      <c r="E24" s="22" t="s">
        <v>34</v>
      </c>
      <c r="I24" s="24" t="s">
        <v>25</v>
      </c>
      <c r="J24" s="22" t="s">
        <v>1</v>
      </c>
      <c r="L24" s="27"/>
    </row>
    <row r="25" spans="2:12" s="1" customFormat="1" ht="6.95" hidden="1" customHeight="1">
      <c r="B25" s="27"/>
      <c r="L25" s="27"/>
    </row>
    <row r="26" spans="2:12" s="1" customFormat="1" ht="12" hidden="1" customHeight="1">
      <c r="B26" s="27"/>
      <c r="D26" s="24" t="s">
        <v>35</v>
      </c>
      <c r="L26" s="27"/>
    </row>
    <row r="27" spans="2:12" s="7" customFormat="1" ht="23.25" hidden="1" customHeight="1">
      <c r="B27" s="84"/>
      <c r="E27" s="167" t="s">
        <v>114</v>
      </c>
      <c r="F27" s="167"/>
      <c r="G27" s="167"/>
      <c r="H27" s="167"/>
      <c r="L27" s="84"/>
    </row>
    <row r="28" spans="2:12" s="1" customFormat="1" ht="6.95" hidden="1" customHeight="1">
      <c r="B28" s="27"/>
      <c r="L28" s="27"/>
    </row>
    <row r="29" spans="2:12" s="1" customFormat="1" ht="6.95" hidden="1" customHeight="1">
      <c r="B29" s="27"/>
      <c r="D29" s="48"/>
      <c r="E29" s="48"/>
      <c r="F29" s="48"/>
      <c r="G29" s="48"/>
      <c r="H29" s="48"/>
      <c r="I29" s="48"/>
      <c r="J29" s="48"/>
      <c r="K29" s="48"/>
      <c r="L29" s="27"/>
    </row>
    <row r="30" spans="2:12" s="1" customFormat="1" ht="25.35" hidden="1" customHeight="1">
      <c r="B30" s="27"/>
      <c r="D30" s="85" t="s">
        <v>37</v>
      </c>
      <c r="J30" s="61">
        <f>ROUND(J121, 2)</f>
        <v>0</v>
      </c>
      <c r="L30" s="27"/>
    </row>
    <row r="31" spans="2:12" s="1" customFormat="1" ht="6.95" hidden="1" customHeight="1">
      <c r="B31" s="27"/>
      <c r="D31" s="48"/>
      <c r="E31" s="48"/>
      <c r="F31" s="48"/>
      <c r="G31" s="48"/>
      <c r="H31" s="48"/>
      <c r="I31" s="48"/>
      <c r="J31" s="48"/>
      <c r="K31" s="48"/>
      <c r="L31" s="27"/>
    </row>
    <row r="32" spans="2:12" s="1" customFormat="1" ht="14.45" hidden="1" customHeight="1">
      <c r="B32" s="27"/>
      <c r="F32" s="30" t="s">
        <v>39</v>
      </c>
      <c r="I32" s="30" t="s">
        <v>38</v>
      </c>
      <c r="J32" s="30" t="s">
        <v>40</v>
      </c>
      <c r="L32" s="27"/>
    </row>
    <row r="33" spans="2:12" s="1" customFormat="1" ht="14.45" hidden="1" customHeight="1">
      <c r="B33" s="27"/>
      <c r="D33" s="50" t="s">
        <v>41</v>
      </c>
      <c r="E33" s="24" t="s">
        <v>42</v>
      </c>
      <c r="F33" s="86">
        <f>ROUND((SUM(BE121:BE148)),  2)</f>
        <v>0</v>
      </c>
      <c r="I33" s="87">
        <v>0.21</v>
      </c>
      <c r="J33" s="86">
        <f>ROUND(((SUM(BE121:BE148))*I33),  2)</f>
        <v>0</v>
      </c>
      <c r="L33" s="27"/>
    </row>
    <row r="34" spans="2:12" s="1" customFormat="1" ht="14.45" hidden="1" customHeight="1">
      <c r="B34" s="27"/>
      <c r="E34" s="24" t="s">
        <v>43</v>
      </c>
      <c r="F34" s="86">
        <f>ROUND((SUM(BF121:BF148)),  2)</f>
        <v>0</v>
      </c>
      <c r="I34" s="87">
        <v>0.12</v>
      </c>
      <c r="J34" s="86">
        <f>ROUND(((SUM(BF121:BF148))*I34),  2)</f>
        <v>0</v>
      </c>
      <c r="L34" s="27"/>
    </row>
    <row r="35" spans="2:12" s="1" customFormat="1" ht="14.45" hidden="1" customHeight="1">
      <c r="B35" s="27"/>
      <c r="E35" s="24" t="s">
        <v>44</v>
      </c>
      <c r="F35" s="86">
        <f>ROUND((SUM(BG121:BG148)),  2)</f>
        <v>0</v>
      </c>
      <c r="I35" s="87">
        <v>0.21</v>
      </c>
      <c r="J35" s="86">
        <f>0</f>
        <v>0</v>
      </c>
      <c r="L35" s="27"/>
    </row>
    <row r="36" spans="2:12" s="1" customFormat="1" ht="14.45" hidden="1" customHeight="1">
      <c r="B36" s="27"/>
      <c r="E36" s="24" t="s">
        <v>45</v>
      </c>
      <c r="F36" s="86">
        <f>ROUND((SUM(BH121:BH148)),  2)</f>
        <v>0</v>
      </c>
      <c r="I36" s="87">
        <v>0.12</v>
      </c>
      <c r="J36" s="86">
        <f>0</f>
        <v>0</v>
      </c>
      <c r="L36" s="27"/>
    </row>
    <row r="37" spans="2:12" s="1" customFormat="1" ht="14.45" hidden="1" customHeight="1">
      <c r="B37" s="27"/>
      <c r="E37" s="24" t="s">
        <v>46</v>
      </c>
      <c r="F37" s="86">
        <f>ROUND((SUM(BI121:BI148)),  2)</f>
        <v>0</v>
      </c>
      <c r="I37" s="87">
        <v>0</v>
      </c>
      <c r="J37" s="86">
        <f>0</f>
        <v>0</v>
      </c>
      <c r="L37" s="27"/>
    </row>
    <row r="38" spans="2:12" s="1" customFormat="1" ht="6.95" hidden="1" customHeight="1">
      <c r="B38" s="27"/>
      <c r="L38" s="27"/>
    </row>
    <row r="39" spans="2:12" s="1" customFormat="1" ht="25.35" hidden="1" customHeight="1">
      <c r="B39" s="27"/>
      <c r="C39" s="88"/>
      <c r="D39" s="89" t="s">
        <v>47</v>
      </c>
      <c r="E39" s="52"/>
      <c r="F39" s="52"/>
      <c r="G39" s="90" t="s">
        <v>48</v>
      </c>
      <c r="H39" s="91" t="s">
        <v>49</v>
      </c>
      <c r="I39" s="52"/>
      <c r="J39" s="92">
        <f>SUM(J30:J37)</f>
        <v>0</v>
      </c>
      <c r="K39" s="93"/>
      <c r="L39" s="27"/>
    </row>
    <row r="40" spans="2:12" s="1" customFormat="1" ht="14.45" hidden="1" customHeight="1">
      <c r="B40" s="27"/>
      <c r="L40" s="27"/>
    </row>
    <row r="41" spans="2:12" ht="14.45" hidden="1" customHeight="1">
      <c r="B41" s="18"/>
      <c r="L41" s="18"/>
    </row>
    <row r="42" spans="2:12" ht="14.45" hidden="1" customHeight="1">
      <c r="B42" s="18"/>
      <c r="L42" s="18"/>
    </row>
    <row r="43" spans="2:12" ht="14.45" hidden="1" customHeight="1">
      <c r="B43" s="18"/>
      <c r="L43" s="18"/>
    </row>
    <row r="44" spans="2:12" ht="14.45" hidden="1" customHeight="1">
      <c r="B44" s="18"/>
      <c r="L44" s="18"/>
    </row>
    <row r="45" spans="2:12" ht="14.45" hidden="1" customHeight="1">
      <c r="B45" s="18"/>
      <c r="L45" s="18"/>
    </row>
    <row r="46" spans="2:12" ht="14.45" hidden="1" customHeight="1">
      <c r="B46" s="18"/>
      <c r="L46" s="18"/>
    </row>
    <row r="47" spans="2:12" ht="14.45" hidden="1" customHeight="1">
      <c r="B47" s="18"/>
      <c r="L47" s="18"/>
    </row>
    <row r="48" spans="2:12" ht="14.45" hidden="1" customHeight="1">
      <c r="B48" s="18"/>
      <c r="L48" s="18"/>
    </row>
    <row r="49" spans="2:12" ht="14.45" hidden="1" customHeight="1">
      <c r="B49" s="18"/>
      <c r="L49" s="18"/>
    </row>
    <row r="50" spans="2:12" s="1" customFormat="1" ht="14.45" hidden="1" customHeight="1">
      <c r="B50" s="27"/>
      <c r="D50" s="36" t="s">
        <v>50</v>
      </c>
      <c r="E50" s="37"/>
      <c r="F50" s="37"/>
      <c r="G50" s="36" t="s">
        <v>51</v>
      </c>
      <c r="H50" s="37"/>
      <c r="I50" s="37"/>
      <c r="J50" s="37"/>
      <c r="K50" s="37"/>
      <c r="L50" s="27"/>
    </row>
    <row r="51" spans="2:12" hidden="1">
      <c r="B51" s="18"/>
      <c r="L51" s="18"/>
    </row>
    <row r="52" spans="2:12" hidden="1">
      <c r="B52" s="18"/>
      <c r="L52" s="18"/>
    </row>
    <row r="53" spans="2:12" hidden="1">
      <c r="B53" s="18"/>
      <c r="L53" s="18"/>
    </row>
    <row r="54" spans="2:12" hidden="1">
      <c r="B54" s="18"/>
      <c r="L54" s="18"/>
    </row>
    <row r="55" spans="2:12" hidden="1">
      <c r="B55" s="18"/>
      <c r="L55" s="18"/>
    </row>
    <row r="56" spans="2:12" hidden="1">
      <c r="B56" s="18"/>
      <c r="L56" s="18"/>
    </row>
    <row r="57" spans="2:12" hidden="1">
      <c r="B57" s="18"/>
      <c r="L57" s="18"/>
    </row>
    <row r="58" spans="2:12" hidden="1">
      <c r="B58" s="18"/>
      <c r="L58" s="18"/>
    </row>
    <row r="59" spans="2:12" hidden="1">
      <c r="B59" s="18"/>
      <c r="L59" s="18"/>
    </row>
    <row r="60" spans="2:12" hidden="1">
      <c r="B60" s="18"/>
      <c r="L60" s="18"/>
    </row>
    <row r="61" spans="2:12" s="1" customFormat="1" ht="12.75" hidden="1">
      <c r="B61" s="27"/>
      <c r="D61" s="38" t="s">
        <v>52</v>
      </c>
      <c r="E61" s="29"/>
      <c r="F61" s="94" t="s">
        <v>53</v>
      </c>
      <c r="G61" s="38" t="s">
        <v>52</v>
      </c>
      <c r="H61" s="29"/>
      <c r="I61" s="29"/>
      <c r="J61" s="95" t="s">
        <v>53</v>
      </c>
      <c r="K61" s="29"/>
      <c r="L61" s="27"/>
    </row>
    <row r="62" spans="2:12" hidden="1">
      <c r="B62" s="18"/>
      <c r="L62" s="18"/>
    </row>
    <row r="63" spans="2:12" hidden="1">
      <c r="B63" s="18"/>
      <c r="L63" s="18"/>
    </row>
    <row r="64" spans="2:12" hidden="1">
      <c r="B64" s="18"/>
      <c r="L64" s="18"/>
    </row>
    <row r="65" spans="2:12" s="1" customFormat="1" ht="12.75" hidden="1">
      <c r="B65" s="27"/>
      <c r="D65" s="36" t="s">
        <v>54</v>
      </c>
      <c r="E65" s="37"/>
      <c r="F65" s="37"/>
      <c r="G65" s="36" t="s">
        <v>55</v>
      </c>
      <c r="H65" s="37"/>
      <c r="I65" s="37"/>
      <c r="J65" s="37"/>
      <c r="K65" s="37"/>
      <c r="L65" s="27"/>
    </row>
    <row r="66" spans="2:12" hidden="1">
      <c r="B66" s="18"/>
      <c r="L66" s="18"/>
    </row>
    <row r="67" spans="2:12" hidden="1">
      <c r="B67" s="18"/>
      <c r="L67" s="18"/>
    </row>
    <row r="68" spans="2:12" hidden="1">
      <c r="B68" s="18"/>
      <c r="L68" s="18"/>
    </row>
    <row r="69" spans="2:12" hidden="1">
      <c r="B69" s="18"/>
      <c r="L69" s="18"/>
    </row>
    <row r="70" spans="2:12" hidden="1">
      <c r="B70" s="18"/>
      <c r="L70" s="18"/>
    </row>
    <row r="71" spans="2:12" hidden="1">
      <c r="B71" s="18"/>
      <c r="L71" s="18"/>
    </row>
    <row r="72" spans="2:12" hidden="1">
      <c r="B72" s="18"/>
      <c r="L72" s="18"/>
    </row>
    <row r="73" spans="2:12" hidden="1">
      <c r="B73" s="18"/>
      <c r="L73" s="18"/>
    </row>
    <row r="74" spans="2:12" hidden="1">
      <c r="B74" s="18"/>
      <c r="L74" s="18"/>
    </row>
    <row r="75" spans="2:12" hidden="1">
      <c r="B75" s="18"/>
      <c r="L75" s="18"/>
    </row>
    <row r="76" spans="2:12" s="1" customFormat="1" ht="12.75" hidden="1">
      <c r="B76" s="27"/>
      <c r="D76" s="38" t="s">
        <v>52</v>
      </c>
      <c r="E76" s="29"/>
      <c r="F76" s="94" t="s">
        <v>53</v>
      </c>
      <c r="G76" s="38" t="s">
        <v>52</v>
      </c>
      <c r="H76" s="29"/>
      <c r="I76" s="29"/>
      <c r="J76" s="95" t="s">
        <v>53</v>
      </c>
      <c r="K76" s="29"/>
      <c r="L76" s="27"/>
    </row>
    <row r="77" spans="2:12" s="1" customFormat="1" ht="14.45" hidden="1" customHeight="1"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27"/>
    </row>
    <row r="78" spans="2:12" hidden="1"/>
    <row r="79" spans="2:12" hidden="1"/>
    <row r="80" spans="2:12" hidden="1"/>
    <row r="81" spans="2:47" s="1" customFormat="1" ht="6.95" customHeight="1"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27"/>
    </row>
    <row r="82" spans="2:47" s="1" customFormat="1" ht="24.95" customHeight="1">
      <c r="B82" s="27"/>
      <c r="C82" s="19" t="s">
        <v>115</v>
      </c>
      <c r="L82" s="27"/>
    </row>
    <row r="83" spans="2:47" s="1" customFormat="1" ht="6.95" customHeight="1">
      <c r="B83" s="27"/>
      <c r="L83" s="27"/>
    </row>
    <row r="84" spans="2:47" s="1" customFormat="1" ht="12" customHeight="1">
      <c r="B84" s="27"/>
      <c r="C84" s="24" t="s">
        <v>13</v>
      </c>
      <c r="L84" s="27"/>
    </row>
    <row r="85" spans="2:47" s="1" customFormat="1" ht="16.5" customHeight="1">
      <c r="B85" s="27"/>
      <c r="E85" s="191" t="str">
        <f>E7</f>
        <v>CERMNA-224-BYT-9</v>
      </c>
      <c r="F85" s="192"/>
      <c r="G85" s="192"/>
      <c r="H85" s="192"/>
      <c r="L85" s="27"/>
    </row>
    <row r="86" spans="2:47" s="1" customFormat="1" ht="12" customHeight="1">
      <c r="B86" s="27"/>
      <c r="C86" s="24" t="s">
        <v>112</v>
      </c>
      <c r="L86" s="27"/>
    </row>
    <row r="87" spans="2:47" s="1" customFormat="1" ht="16.5" customHeight="1">
      <c r="B87" s="27"/>
      <c r="E87" s="181" t="str">
        <f>E9</f>
        <v>19 - TOPENÍ</v>
      </c>
      <c r="F87" s="190"/>
      <c r="G87" s="190"/>
      <c r="H87" s="190"/>
      <c r="L87" s="27"/>
    </row>
    <row r="88" spans="2:47" s="1" customFormat="1" ht="6.95" customHeight="1">
      <c r="B88" s="27"/>
      <c r="L88" s="27"/>
    </row>
    <row r="89" spans="2:47" s="1" customFormat="1" ht="12" customHeight="1">
      <c r="B89" s="27"/>
      <c r="C89" s="24" t="s">
        <v>18</v>
      </c>
      <c r="F89" s="22" t="str">
        <f>F12</f>
        <v>Dolní Čermná 224, okr. Ústí n. Orlicí</v>
      </c>
      <c r="I89" s="24" t="s">
        <v>20</v>
      </c>
      <c r="J89" s="47">
        <f>IF(J12="","",J12)</f>
        <v>45673</v>
      </c>
      <c r="L89" s="27"/>
    </row>
    <row r="90" spans="2:47" s="1" customFormat="1" ht="6.95" customHeight="1">
      <c r="B90" s="27"/>
      <c r="L90" s="27"/>
    </row>
    <row r="91" spans="2:47" s="1" customFormat="1" ht="15.2" customHeight="1">
      <c r="B91" s="27"/>
      <c r="C91" s="24" t="s">
        <v>21</v>
      </c>
      <c r="F91" s="22" t="str">
        <f>E15</f>
        <v>Dětský domov Dolní Čermná</v>
      </c>
      <c r="I91" s="24" t="s">
        <v>28</v>
      </c>
      <c r="J91" s="25" t="str">
        <f>E21</f>
        <v>vs-studio s.r.o.</v>
      </c>
      <c r="L91" s="27"/>
    </row>
    <row r="92" spans="2:47" s="1" customFormat="1" ht="15.2" customHeight="1">
      <c r="B92" s="27"/>
      <c r="C92" s="24" t="s">
        <v>26</v>
      </c>
      <c r="F92" s="22" t="str">
        <f>IF(E18="","",E18)</f>
        <v xml:space="preserve"> </v>
      </c>
      <c r="I92" s="24" t="s">
        <v>32</v>
      </c>
      <c r="J92" s="25" t="str">
        <f>E24</f>
        <v>Jaroslav Klíma</v>
      </c>
      <c r="L92" s="27"/>
    </row>
    <row r="93" spans="2:47" s="1" customFormat="1" ht="10.35" customHeight="1">
      <c r="B93" s="27"/>
      <c r="L93" s="27"/>
    </row>
    <row r="94" spans="2:47" s="1" customFormat="1" ht="29.25" customHeight="1">
      <c r="B94" s="27"/>
      <c r="C94" s="96" t="s">
        <v>116</v>
      </c>
      <c r="D94" s="88"/>
      <c r="E94" s="88"/>
      <c r="F94" s="88"/>
      <c r="G94" s="88"/>
      <c r="H94" s="88"/>
      <c r="I94" s="88"/>
      <c r="J94" s="97" t="s">
        <v>117</v>
      </c>
      <c r="K94" s="88"/>
      <c r="L94" s="27"/>
    </row>
    <row r="95" spans="2:47" s="1" customFormat="1" ht="10.35" customHeight="1">
      <c r="B95" s="27"/>
      <c r="L95" s="27"/>
    </row>
    <row r="96" spans="2:47" s="1" customFormat="1" ht="22.9" customHeight="1">
      <c r="B96" s="27"/>
      <c r="C96" s="98" t="s">
        <v>118</v>
      </c>
      <c r="J96" s="61">
        <f>J121</f>
        <v>0</v>
      </c>
      <c r="L96" s="27"/>
      <c r="AU96" s="15" t="s">
        <v>119</v>
      </c>
    </row>
    <row r="97" spans="2:12" s="8" customFormat="1" ht="24.95" customHeight="1">
      <c r="B97" s="99"/>
      <c r="D97" s="100" t="s">
        <v>123</v>
      </c>
      <c r="E97" s="101"/>
      <c r="F97" s="101"/>
      <c r="G97" s="101"/>
      <c r="H97" s="101"/>
      <c r="I97" s="101"/>
      <c r="J97" s="102">
        <f>J122</f>
        <v>0</v>
      </c>
      <c r="L97" s="99"/>
    </row>
    <row r="98" spans="2:12" s="9" customFormat="1" ht="19.899999999999999" customHeight="1">
      <c r="B98" s="103"/>
      <c r="D98" s="104" t="s">
        <v>891</v>
      </c>
      <c r="E98" s="105"/>
      <c r="F98" s="105"/>
      <c r="G98" s="105"/>
      <c r="H98" s="105"/>
      <c r="I98" s="105"/>
      <c r="J98" s="106">
        <f>J123</f>
        <v>0</v>
      </c>
      <c r="L98" s="103"/>
    </row>
    <row r="99" spans="2:12" s="9" customFormat="1" ht="19.899999999999999" customHeight="1">
      <c r="B99" s="103"/>
      <c r="D99" s="104" t="s">
        <v>125</v>
      </c>
      <c r="E99" s="105"/>
      <c r="F99" s="105"/>
      <c r="G99" s="105"/>
      <c r="H99" s="105"/>
      <c r="I99" s="105"/>
      <c r="J99" s="106">
        <f>J128</f>
        <v>0</v>
      </c>
      <c r="L99" s="103"/>
    </row>
    <row r="100" spans="2:12" s="9" customFormat="1" ht="19.899999999999999" customHeight="1">
      <c r="B100" s="103"/>
      <c r="D100" s="104" t="s">
        <v>692</v>
      </c>
      <c r="E100" s="105"/>
      <c r="F100" s="105"/>
      <c r="G100" s="105"/>
      <c r="H100" s="105"/>
      <c r="I100" s="105"/>
      <c r="J100" s="106">
        <f>J137</f>
        <v>0</v>
      </c>
      <c r="L100" s="103"/>
    </row>
    <row r="101" spans="2:12" s="9" customFormat="1" ht="19.899999999999999" customHeight="1">
      <c r="B101" s="103"/>
      <c r="D101" s="104" t="s">
        <v>693</v>
      </c>
      <c r="E101" s="105"/>
      <c r="F101" s="105"/>
      <c r="G101" s="105"/>
      <c r="H101" s="105"/>
      <c r="I101" s="105"/>
      <c r="J101" s="106">
        <f>J144</f>
        <v>0</v>
      </c>
      <c r="L101" s="103"/>
    </row>
    <row r="102" spans="2:12" s="1" customFormat="1" ht="21.75" customHeight="1">
      <c r="B102" s="27"/>
      <c r="L102" s="27"/>
    </row>
    <row r="103" spans="2:12" s="1" customFormat="1" ht="6.95" customHeight="1">
      <c r="B103" s="39"/>
      <c r="C103" s="40"/>
      <c r="D103" s="40"/>
      <c r="E103" s="40"/>
      <c r="F103" s="40"/>
      <c r="G103" s="40"/>
      <c r="H103" s="40"/>
      <c r="I103" s="40"/>
      <c r="J103" s="40"/>
      <c r="K103" s="40"/>
      <c r="L103" s="27"/>
    </row>
    <row r="107" spans="2:12" s="1" customFormat="1" ht="6.95" customHeight="1">
      <c r="B107" s="41"/>
      <c r="C107" s="42"/>
      <c r="D107" s="42"/>
      <c r="E107" s="42"/>
      <c r="F107" s="42"/>
      <c r="G107" s="42"/>
      <c r="H107" s="42"/>
      <c r="I107" s="42"/>
      <c r="J107" s="42"/>
      <c r="K107" s="42"/>
      <c r="L107" s="27"/>
    </row>
    <row r="108" spans="2:12" s="1" customFormat="1" ht="24.95" customHeight="1">
      <c r="B108" s="27"/>
      <c r="C108" s="19" t="s">
        <v>131</v>
      </c>
      <c r="L108" s="27"/>
    </row>
    <row r="109" spans="2:12" s="1" customFormat="1" ht="6.95" customHeight="1">
      <c r="B109" s="27"/>
      <c r="L109" s="27"/>
    </row>
    <row r="110" spans="2:12" s="1" customFormat="1" ht="12" customHeight="1">
      <c r="B110" s="27"/>
      <c r="C110" s="24" t="s">
        <v>13</v>
      </c>
      <c r="L110" s="27"/>
    </row>
    <row r="111" spans="2:12" s="1" customFormat="1" ht="16.5" customHeight="1">
      <c r="B111" s="27"/>
      <c r="E111" s="191" t="str">
        <f>E7</f>
        <v>CERMNA-224-BYT-9</v>
      </c>
      <c r="F111" s="192"/>
      <c r="G111" s="192"/>
      <c r="H111" s="192"/>
      <c r="L111" s="27"/>
    </row>
    <row r="112" spans="2:12" s="1" customFormat="1" ht="12" customHeight="1">
      <c r="B112" s="27"/>
      <c r="C112" s="24" t="s">
        <v>112</v>
      </c>
      <c r="L112" s="27"/>
    </row>
    <row r="113" spans="2:65" s="1" customFormat="1" ht="16.5" customHeight="1">
      <c r="B113" s="27"/>
      <c r="E113" s="181" t="str">
        <f>E9</f>
        <v>19 - TOPENÍ</v>
      </c>
      <c r="F113" s="190"/>
      <c r="G113" s="190"/>
      <c r="H113" s="190"/>
      <c r="L113" s="27"/>
    </row>
    <row r="114" spans="2:65" s="1" customFormat="1" ht="6.95" customHeight="1">
      <c r="B114" s="27"/>
      <c r="L114" s="27"/>
    </row>
    <row r="115" spans="2:65" s="1" customFormat="1" ht="12" customHeight="1">
      <c r="B115" s="27"/>
      <c r="C115" s="24" t="s">
        <v>18</v>
      </c>
      <c r="F115" s="22" t="str">
        <f>F12</f>
        <v>Dolní Čermná 224, okr. Ústí n. Orlicí</v>
      </c>
      <c r="I115" s="24" t="s">
        <v>20</v>
      </c>
      <c r="J115" s="47">
        <f>IF(J12="","",J12)</f>
        <v>45673</v>
      </c>
      <c r="L115" s="27"/>
    </row>
    <row r="116" spans="2:65" s="1" customFormat="1" ht="6.95" customHeight="1">
      <c r="B116" s="27"/>
      <c r="L116" s="27"/>
    </row>
    <row r="117" spans="2:65" s="1" customFormat="1" ht="15.2" customHeight="1">
      <c r="B117" s="27"/>
      <c r="C117" s="24" t="s">
        <v>21</v>
      </c>
      <c r="F117" s="22" t="str">
        <f>E15</f>
        <v>Dětský domov Dolní Čermná</v>
      </c>
      <c r="I117" s="24" t="s">
        <v>28</v>
      </c>
      <c r="J117" s="25" t="str">
        <f>E21</f>
        <v>vs-studio s.r.o.</v>
      </c>
      <c r="L117" s="27"/>
    </row>
    <row r="118" spans="2:65" s="1" customFormat="1" ht="15.2" customHeight="1">
      <c r="B118" s="27"/>
      <c r="C118" s="24" t="s">
        <v>26</v>
      </c>
      <c r="F118" s="22" t="str">
        <f>IF(E18="","",E18)</f>
        <v xml:space="preserve"> </v>
      </c>
      <c r="I118" s="24" t="s">
        <v>32</v>
      </c>
      <c r="J118" s="25" t="str">
        <f>E24</f>
        <v>Jaroslav Klíma</v>
      </c>
      <c r="L118" s="27"/>
    </row>
    <row r="119" spans="2:65" s="1" customFormat="1" ht="10.35" customHeight="1">
      <c r="B119" s="27"/>
      <c r="L119" s="27"/>
    </row>
    <row r="120" spans="2:65" s="10" customFormat="1" ht="29.25" customHeight="1">
      <c r="B120" s="107"/>
      <c r="C120" s="108" t="s">
        <v>132</v>
      </c>
      <c r="D120" s="109" t="s">
        <v>62</v>
      </c>
      <c r="E120" s="109" t="s">
        <v>58</v>
      </c>
      <c r="F120" s="109" t="s">
        <v>59</v>
      </c>
      <c r="G120" s="109" t="s">
        <v>133</v>
      </c>
      <c r="H120" s="109" t="s">
        <v>134</v>
      </c>
      <c r="I120" s="109" t="s">
        <v>135</v>
      </c>
      <c r="J120" s="109" t="s">
        <v>117</v>
      </c>
      <c r="K120" s="110" t="s">
        <v>136</v>
      </c>
      <c r="L120" s="107"/>
      <c r="M120" s="54" t="s">
        <v>1</v>
      </c>
      <c r="N120" s="55" t="s">
        <v>41</v>
      </c>
      <c r="O120" s="55" t="s">
        <v>137</v>
      </c>
      <c r="P120" s="55" t="s">
        <v>138</v>
      </c>
      <c r="Q120" s="55" t="s">
        <v>139</v>
      </c>
      <c r="R120" s="55" t="s">
        <v>140</v>
      </c>
      <c r="S120" s="55" t="s">
        <v>141</v>
      </c>
      <c r="T120" s="56" t="s">
        <v>142</v>
      </c>
    </row>
    <row r="121" spans="2:65" s="1" customFormat="1" ht="22.9" customHeight="1">
      <c r="B121" s="27"/>
      <c r="C121" s="59" t="s">
        <v>143</v>
      </c>
      <c r="J121" s="111">
        <f>BK121</f>
        <v>0</v>
      </c>
      <c r="L121" s="27"/>
      <c r="M121" s="57"/>
      <c r="N121" s="48"/>
      <c r="O121" s="48"/>
      <c r="P121" s="112">
        <f>P122</f>
        <v>3.9199999999999995</v>
      </c>
      <c r="Q121" s="48"/>
      <c r="R121" s="112">
        <f>R122</f>
        <v>0.16010999999999997</v>
      </c>
      <c r="S121" s="48"/>
      <c r="T121" s="113">
        <f>T122</f>
        <v>0</v>
      </c>
      <c r="AT121" s="15" t="s">
        <v>76</v>
      </c>
      <c r="AU121" s="15" t="s">
        <v>119</v>
      </c>
      <c r="BK121" s="114">
        <f>BK122</f>
        <v>0</v>
      </c>
    </row>
    <row r="122" spans="2:65" s="11" customFormat="1" ht="25.9" customHeight="1">
      <c r="B122" s="227"/>
      <c r="C122" s="210"/>
      <c r="D122" s="211" t="s">
        <v>76</v>
      </c>
      <c r="E122" s="214" t="s">
        <v>200</v>
      </c>
      <c r="F122" s="214" t="s">
        <v>201</v>
      </c>
      <c r="G122" s="210"/>
      <c r="H122" s="210"/>
      <c r="I122" s="210"/>
      <c r="J122" s="215">
        <f>BK122</f>
        <v>0</v>
      </c>
      <c r="K122" s="210"/>
      <c r="L122" s="115"/>
      <c r="M122" s="118"/>
      <c r="P122" s="119">
        <f>P123+P128+P137+P144</f>
        <v>3.9199999999999995</v>
      </c>
      <c r="R122" s="119">
        <f>R123+R128+R137+R144</f>
        <v>0.16010999999999997</v>
      </c>
      <c r="T122" s="120">
        <f>T123+T128+T137+T144</f>
        <v>0</v>
      </c>
      <c r="AR122" s="116" t="s">
        <v>108</v>
      </c>
      <c r="AT122" s="121" t="s">
        <v>76</v>
      </c>
      <c r="AU122" s="121" t="s">
        <v>77</v>
      </c>
      <c r="AY122" s="116" t="s">
        <v>146</v>
      </c>
      <c r="BK122" s="122">
        <f>BK123+BK128+BK137+BK144</f>
        <v>0</v>
      </c>
    </row>
    <row r="123" spans="2:65" s="11" customFormat="1" ht="22.9" customHeight="1">
      <c r="B123" s="227"/>
      <c r="C123" s="210"/>
      <c r="D123" s="211" t="s">
        <v>76</v>
      </c>
      <c r="E123" s="212" t="s">
        <v>892</v>
      </c>
      <c r="F123" s="212" t="s">
        <v>893</v>
      </c>
      <c r="G123" s="210"/>
      <c r="H123" s="210"/>
      <c r="I123" s="210"/>
      <c r="J123" s="213">
        <f>BK123</f>
        <v>0</v>
      </c>
      <c r="K123" s="210"/>
      <c r="L123" s="115"/>
      <c r="M123" s="118"/>
      <c r="P123" s="119">
        <f>SUM(P124:P127)</f>
        <v>1.03</v>
      </c>
      <c r="R123" s="119">
        <f>SUM(R124:R127)</f>
        <v>8.1999999999999998E-4</v>
      </c>
      <c r="T123" s="120">
        <f>SUM(T124:T127)</f>
        <v>0</v>
      </c>
      <c r="AR123" s="116" t="s">
        <v>108</v>
      </c>
      <c r="AT123" s="121" t="s">
        <v>76</v>
      </c>
      <c r="AU123" s="121" t="s">
        <v>85</v>
      </c>
      <c r="AY123" s="116" t="s">
        <v>146</v>
      </c>
      <c r="BK123" s="122">
        <f>SUM(BK124:BK127)</f>
        <v>0</v>
      </c>
    </row>
    <row r="124" spans="2:65" s="1" customFormat="1" ht="16.5" customHeight="1">
      <c r="B124" s="219"/>
      <c r="C124" s="205" t="s">
        <v>85</v>
      </c>
      <c r="D124" s="206" t="s">
        <v>149</v>
      </c>
      <c r="E124" s="207" t="s">
        <v>894</v>
      </c>
      <c r="F124" s="204" t="s">
        <v>895</v>
      </c>
      <c r="G124" s="208" t="s">
        <v>236</v>
      </c>
      <c r="H124" s="209">
        <v>4</v>
      </c>
      <c r="I124" s="155">
        <v>0</v>
      </c>
      <c r="J124" s="203">
        <f>ROUND(I124*H124,2)</f>
        <v>0</v>
      </c>
      <c r="K124" s="204" t="s">
        <v>153</v>
      </c>
      <c r="L124" s="27"/>
      <c r="M124" s="128" t="s">
        <v>1</v>
      </c>
      <c r="N124" s="129" t="s">
        <v>43</v>
      </c>
      <c r="O124" s="130">
        <v>0.22</v>
      </c>
      <c r="P124" s="130">
        <f>O124*H124</f>
        <v>0.88</v>
      </c>
      <c r="Q124" s="130">
        <v>1.3999999999999999E-4</v>
      </c>
      <c r="R124" s="130">
        <f>Q124*H124</f>
        <v>5.5999999999999995E-4</v>
      </c>
      <c r="S124" s="130">
        <v>0</v>
      </c>
      <c r="T124" s="131">
        <f>S124*H124</f>
        <v>0</v>
      </c>
      <c r="AR124" s="132" t="s">
        <v>207</v>
      </c>
      <c r="AT124" s="132" t="s">
        <v>149</v>
      </c>
      <c r="AU124" s="132" t="s">
        <v>108</v>
      </c>
      <c r="AY124" s="15" t="s">
        <v>146</v>
      </c>
      <c r="BE124" s="133">
        <f>IF(N124="základní",J124,0)</f>
        <v>0</v>
      </c>
      <c r="BF124" s="133">
        <f>IF(N124="snížená",J124,0)</f>
        <v>0</v>
      </c>
      <c r="BG124" s="133">
        <f>IF(N124="zákl. přenesená",J124,0)</f>
        <v>0</v>
      </c>
      <c r="BH124" s="133">
        <f>IF(N124="sníž. přenesená",J124,0)</f>
        <v>0</v>
      </c>
      <c r="BI124" s="133">
        <f>IF(N124="nulová",J124,0)</f>
        <v>0</v>
      </c>
      <c r="BJ124" s="15" t="s">
        <v>108</v>
      </c>
      <c r="BK124" s="133">
        <f>ROUND(I124*H124,2)</f>
        <v>0</v>
      </c>
      <c r="BL124" s="15" t="s">
        <v>207</v>
      </c>
      <c r="BM124" s="132" t="s">
        <v>896</v>
      </c>
    </row>
    <row r="125" spans="2:65" s="12" customFormat="1">
      <c r="B125" s="216"/>
      <c r="C125" s="193"/>
      <c r="D125" s="194" t="s">
        <v>156</v>
      </c>
      <c r="E125" s="195" t="s">
        <v>1</v>
      </c>
      <c r="F125" s="196" t="s">
        <v>154</v>
      </c>
      <c r="G125" s="193"/>
      <c r="H125" s="197">
        <v>4</v>
      </c>
      <c r="I125" s="193"/>
      <c r="J125" s="193"/>
      <c r="K125" s="193"/>
      <c r="L125" s="134"/>
      <c r="M125" s="137"/>
      <c r="T125" s="138"/>
      <c r="AT125" s="136" t="s">
        <v>156</v>
      </c>
      <c r="AU125" s="136" t="s">
        <v>108</v>
      </c>
      <c r="AV125" s="12" t="s">
        <v>108</v>
      </c>
      <c r="AW125" s="12" t="s">
        <v>31</v>
      </c>
      <c r="AX125" s="12" t="s">
        <v>85</v>
      </c>
      <c r="AY125" s="136" t="s">
        <v>146</v>
      </c>
    </row>
    <row r="126" spans="2:65" s="1" customFormat="1" ht="16.5" customHeight="1">
      <c r="B126" s="219"/>
      <c r="C126" s="205" t="s">
        <v>108</v>
      </c>
      <c r="D126" s="206" t="s">
        <v>149</v>
      </c>
      <c r="E126" s="207" t="s">
        <v>897</v>
      </c>
      <c r="F126" s="204" t="s">
        <v>898</v>
      </c>
      <c r="G126" s="208" t="s">
        <v>236</v>
      </c>
      <c r="H126" s="209">
        <v>1</v>
      </c>
      <c r="I126" s="155">
        <v>0</v>
      </c>
      <c r="J126" s="203">
        <f>ROUND(I126*H126,2)</f>
        <v>0</v>
      </c>
      <c r="K126" s="204" t="s">
        <v>153</v>
      </c>
      <c r="L126" s="27"/>
      <c r="M126" s="128" t="s">
        <v>1</v>
      </c>
      <c r="N126" s="129" t="s">
        <v>43</v>
      </c>
      <c r="O126" s="130">
        <v>0.15</v>
      </c>
      <c r="P126" s="130">
        <f>O126*H126</f>
        <v>0.15</v>
      </c>
      <c r="Q126" s="130">
        <v>2.5999999999999998E-4</v>
      </c>
      <c r="R126" s="130">
        <f>Q126*H126</f>
        <v>2.5999999999999998E-4</v>
      </c>
      <c r="S126" s="130">
        <v>0</v>
      </c>
      <c r="T126" s="131">
        <f>S126*H126</f>
        <v>0</v>
      </c>
      <c r="AR126" s="132" t="s">
        <v>207</v>
      </c>
      <c r="AT126" s="132" t="s">
        <v>149</v>
      </c>
      <c r="AU126" s="132" t="s">
        <v>108</v>
      </c>
      <c r="AY126" s="15" t="s">
        <v>146</v>
      </c>
      <c r="BE126" s="133">
        <f>IF(N126="základní",J126,0)</f>
        <v>0</v>
      </c>
      <c r="BF126" s="133">
        <f>IF(N126="snížená",J126,0)</f>
        <v>0</v>
      </c>
      <c r="BG126" s="133">
        <f>IF(N126="zákl. přenesená",J126,0)</f>
        <v>0</v>
      </c>
      <c r="BH126" s="133">
        <f>IF(N126="sníž. přenesená",J126,0)</f>
        <v>0</v>
      </c>
      <c r="BI126" s="133">
        <f>IF(N126="nulová",J126,0)</f>
        <v>0</v>
      </c>
      <c r="BJ126" s="15" t="s">
        <v>108</v>
      </c>
      <c r="BK126" s="133">
        <f>ROUND(I126*H126,2)</f>
        <v>0</v>
      </c>
      <c r="BL126" s="15" t="s">
        <v>207</v>
      </c>
      <c r="BM126" s="132" t="s">
        <v>899</v>
      </c>
    </row>
    <row r="127" spans="2:65" s="12" customFormat="1">
      <c r="B127" s="216"/>
      <c r="C127" s="193"/>
      <c r="D127" s="194" t="s">
        <v>156</v>
      </c>
      <c r="E127" s="195" t="s">
        <v>1</v>
      </c>
      <c r="F127" s="196" t="s">
        <v>900</v>
      </c>
      <c r="G127" s="193"/>
      <c r="H127" s="197">
        <v>1</v>
      </c>
      <c r="I127" s="193"/>
      <c r="J127" s="193"/>
      <c r="K127" s="193"/>
      <c r="L127" s="134"/>
      <c r="M127" s="137"/>
      <c r="T127" s="138"/>
      <c r="AT127" s="136" t="s">
        <v>156</v>
      </c>
      <c r="AU127" s="136" t="s">
        <v>108</v>
      </c>
      <c r="AV127" s="12" t="s">
        <v>108</v>
      </c>
      <c r="AW127" s="12" t="s">
        <v>31</v>
      </c>
      <c r="AX127" s="12" t="s">
        <v>85</v>
      </c>
      <c r="AY127" s="136" t="s">
        <v>146</v>
      </c>
    </row>
    <row r="128" spans="2:65" s="11" customFormat="1" ht="22.9" customHeight="1">
      <c r="B128" s="227"/>
      <c r="C128" s="210"/>
      <c r="D128" s="211" t="s">
        <v>76</v>
      </c>
      <c r="E128" s="212" t="s">
        <v>251</v>
      </c>
      <c r="F128" s="212" t="s">
        <v>252</v>
      </c>
      <c r="G128" s="210"/>
      <c r="H128" s="210"/>
      <c r="I128" s="210"/>
      <c r="J128" s="213">
        <f>BK128</f>
        <v>0</v>
      </c>
      <c r="K128" s="210"/>
      <c r="L128" s="115"/>
      <c r="M128" s="118"/>
      <c r="P128" s="119">
        <f>SUM(P129:P136)</f>
        <v>1.9849999999999999</v>
      </c>
      <c r="R128" s="119">
        <f>SUM(R129:R136)</f>
        <v>0.15837999999999999</v>
      </c>
      <c r="T128" s="120">
        <f>SUM(T129:T136)</f>
        <v>0</v>
      </c>
      <c r="AR128" s="116" t="s">
        <v>108</v>
      </c>
      <c r="AT128" s="121" t="s">
        <v>76</v>
      </c>
      <c r="AU128" s="121" t="s">
        <v>85</v>
      </c>
      <c r="AY128" s="116" t="s">
        <v>146</v>
      </c>
      <c r="BK128" s="122">
        <f>SUM(BK129:BK136)</f>
        <v>0</v>
      </c>
    </row>
    <row r="129" spans="2:65" s="1" customFormat="1" ht="33" customHeight="1">
      <c r="B129" s="219"/>
      <c r="C129" s="205" t="s">
        <v>163</v>
      </c>
      <c r="D129" s="206" t="s">
        <v>149</v>
      </c>
      <c r="E129" s="207" t="s">
        <v>901</v>
      </c>
      <c r="F129" s="204" t="s">
        <v>902</v>
      </c>
      <c r="G129" s="208" t="s">
        <v>348</v>
      </c>
      <c r="H129" s="209">
        <v>1</v>
      </c>
      <c r="I129" s="155">
        <v>0</v>
      </c>
      <c r="J129" s="203">
        <f>ROUND(I129*H129,2)</f>
        <v>0</v>
      </c>
      <c r="K129" s="204" t="s">
        <v>231</v>
      </c>
      <c r="L129" s="27"/>
      <c r="M129" s="128" t="s">
        <v>1</v>
      </c>
      <c r="N129" s="129" t="s">
        <v>43</v>
      </c>
      <c r="O129" s="130">
        <v>0.36099999999999999</v>
      </c>
      <c r="P129" s="130">
        <f>O129*H129</f>
        <v>0.36099999999999999</v>
      </c>
      <c r="Q129" s="130">
        <v>0.05</v>
      </c>
      <c r="R129" s="130">
        <f>Q129*H129</f>
        <v>0.05</v>
      </c>
      <c r="S129" s="130">
        <v>0</v>
      </c>
      <c r="T129" s="131">
        <f>S129*H129</f>
        <v>0</v>
      </c>
      <c r="AR129" s="132" t="s">
        <v>207</v>
      </c>
      <c r="AT129" s="132" t="s">
        <v>149</v>
      </c>
      <c r="AU129" s="132" t="s">
        <v>108</v>
      </c>
      <c r="AY129" s="15" t="s">
        <v>146</v>
      </c>
      <c r="BE129" s="133">
        <f>IF(N129="základní",J129,0)</f>
        <v>0</v>
      </c>
      <c r="BF129" s="133">
        <f>IF(N129="snížená",J129,0)</f>
        <v>0</v>
      </c>
      <c r="BG129" s="133">
        <f>IF(N129="zákl. přenesená",J129,0)</f>
        <v>0</v>
      </c>
      <c r="BH129" s="133">
        <f>IF(N129="sníž. přenesená",J129,0)</f>
        <v>0</v>
      </c>
      <c r="BI129" s="133">
        <f>IF(N129="nulová",J129,0)</f>
        <v>0</v>
      </c>
      <c r="BJ129" s="15" t="s">
        <v>108</v>
      </c>
      <c r="BK129" s="133">
        <f>ROUND(I129*H129,2)</f>
        <v>0</v>
      </c>
      <c r="BL129" s="15" t="s">
        <v>207</v>
      </c>
      <c r="BM129" s="132" t="s">
        <v>903</v>
      </c>
    </row>
    <row r="130" spans="2:65" s="12" customFormat="1">
      <c r="B130" s="216"/>
      <c r="C130" s="193"/>
      <c r="D130" s="194" t="s">
        <v>156</v>
      </c>
      <c r="E130" s="195" t="s">
        <v>1</v>
      </c>
      <c r="F130" s="196" t="s">
        <v>85</v>
      </c>
      <c r="G130" s="193"/>
      <c r="H130" s="197">
        <v>1</v>
      </c>
      <c r="I130" s="193"/>
      <c r="J130" s="193"/>
      <c r="K130" s="193"/>
      <c r="L130" s="134"/>
      <c r="M130" s="137"/>
      <c r="T130" s="138"/>
      <c r="AT130" s="136" t="s">
        <v>156</v>
      </c>
      <c r="AU130" s="136" t="s">
        <v>108</v>
      </c>
      <c r="AV130" s="12" t="s">
        <v>108</v>
      </c>
      <c r="AW130" s="12" t="s">
        <v>31</v>
      </c>
      <c r="AX130" s="12" t="s">
        <v>85</v>
      </c>
      <c r="AY130" s="136" t="s">
        <v>146</v>
      </c>
    </row>
    <row r="131" spans="2:65" s="1" customFormat="1" ht="21.75" customHeight="1">
      <c r="B131" s="219"/>
      <c r="C131" s="205" t="s">
        <v>154</v>
      </c>
      <c r="D131" s="206" t="s">
        <v>149</v>
      </c>
      <c r="E131" s="207" t="s">
        <v>904</v>
      </c>
      <c r="F131" s="204" t="s">
        <v>905</v>
      </c>
      <c r="G131" s="208" t="s">
        <v>236</v>
      </c>
      <c r="H131" s="209">
        <v>1</v>
      </c>
      <c r="I131" s="155">
        <v>0</v>
      </c>
      <c r="J131" s="203">
        <f>ROUND(I131*H131,2)</f>
        <v>0</v>
      </c>
      <c r="K131" s="204" t="s">
        <v>153</v>
      </c>
      <c r="L131" s="27"/>
      <c r="M131" s="128" t="s">
        <v>1</v>
      </c>
      <c r="N131" s="129" t="s">
        <v>43</v>
      </c>
      <c r="O131" s="130">
        <v>0.247</v>
      </c>
      <c r="P131" s="130">
        <f>O131*H131</f>
        <v>0.247</v>
      </c>
      <c r="Q131" s="130">
        <v>1.7080000000000001E-2</v>
      </c>
      <c r="R131" s="130">
        <f>Q131*H131</f>
        <v>1.7080000000000001E-2</v>
      </c>
      <c r="S131" s="130">
        <v>0</v>
      </c>
      <c r="T131" s="131">
        <f>S131*H131</f>
        <v>0</v>
      </c>
      <c r="AR131" s="132" t="s">
        <v>207</v>
      </c>
      <c r="AT131" s="132" t="s">
        <v>149</v>
      </c>
      <c r="AU131" s="132" t="s">
        <v>108</v>
      </c>
      <c r="AY131" s="15" t="s">
        <v>146</v>
      </c>
      <c r="BE131" s="133">
        <f>IF(N131="základní",J131,0)</f>
        <v>0</v>
      </c>
      <c r="BF131" s="133">
        <f>IF(N131="snížená",J131,0)</f>
        <v>0</v>
      </c>
      <c r="BG131" s="133">
        <f>IF(N131="zákl. přenesená",J131,0)</f>
        <v>0</v>
      </c>
      <c r="BH131" s="133">
        <f>IF(N131="sníž. přenesená",J131,0)</f>
        <v>0</v>
      </c>
      <c r="BI131" s="133">
        <f>IF(N131="nulová",J131,0)</f>
        <v>0</v>
      </c>
      <c r="BJ131" s="15" t="s">
        <v>108</v>
      </c>
      <c r="BK131" s="133">
        <f>ROUND(I131*H131,2)</f>
        <v>0</v>
      </c>
      <c r="BL131" s="15" t="s">
        <v>207</v>
      </c>
      <c r="BM131" s="132" t="s">
        <v>906</v>
      </c>
    </row>
    <row r="132" spans="2:65" s="12" customFormat="1">
      <c r="B132" s="216"/>
      <c r="C132" s="193"/>
      <c r="D132" s="194" t="s">
        <v>156</v>
      </c>
      <c r="E132" s="195" t="s">
        <v>1</v>
      </c>
      <c r="F132" s="196" t="s">
        <v>85</v>
      </c>
      <c r="G132" s="193"/>
      <c r="H132" s="197">
        <v>1</v>
      </c>
      <c r="I132" s="193"/>
      <c r="J132" s="193"/>
      <c r="K132" s="193"/>
      <c r="L132" s="134"/>
      <c r="M132" s="137"/>
      <c r="T132" s="138"/>
      <c r="AT132" s="136" t="s">
        <v>156</v>
      </c>
      <c r="AU132" s="136" t="s">
        <v>108</v>
      </c>
      <c r="AV132" s="12" t="s">
        <v>108</v>
      </c>
      <c r="AW132" s="12" t="s">
        <v>31</v>
      </c>
      <c r="AX132" s="12" t="s">
        <v>85</v>
      </c>
      <c r="AY132" s="136" t="s">
        <v>146</v>
      </c>
    </row>
    <row r="133" spans="2:65" s="1" customFormat="1" ht="21.75" customHeight="1">
      <c r="B133" s="219"/>
      <c r="C133" s="205" t="s">
        <v>172</v>
      </c>
      <c r="D133" s="206" t="s">
        <v>149</v>
      </c>
      <c r="E133" s="207" t="s">
        <v>907</v>
      </c>
      <c r="F133" s="204" t="s">
        <v>908</v>
      </c>
      <c r="G133" s="208" t="s">
        <v>236</v>
      </c>
      <c r="H133" s="209">
        <v>3</v>
      </c>
      <c r="I133" s="155">
        <v>0</v>
      </c>
      <c r="J133" s="203">
        <f>ROUND(I133*H133,2)</f>
        <v>0</v>
      </c>
      <c r="K133" s="204" t="s">
        <v>153</v>
      </c>
      <c r="L133" s="27"/>
      <c r="M133" s="128" t="s">
        <v>1</v>
      </c>
      <c r="N133" s="129" t="s">
        <v>43</v>
      </c>
      <c r="O133" s="130">
        <v>0.27600000000000002</v>
      </c>
      <c r="P133" s="130">
        <f>O133*H133</f>
        <v>0.82800000000000007</v>
      </c>
      <c r="Q133" s="130">
        <v>2.7E-2</v>
      </c>
      <c r="R133" s="130">
        <f>Q133*H133</f>
        <v>8.1000000000000003E-2</v>
      </c>
      <c r="S133" s="130">
        <v>0</v>
      </c>
      <c r="T133" s="131">
        <f>S133*H133</f>
        <v>0</v>
      </c>
      <c r="AR133" s="132" t="s">
        <v>207</v>
      </c>
      <c r="AT133" s="132" t="s">
        <v>149</v>
      </c>
      <c r="AU133" s="132" t="s">
        <v>108</v>
      </c>
      <c r="AY133" s="15" t="s">
        <v>146</v>
      </c>
      <c r="BE133" s="133">
        <f>IF(N133="základní",J133,0)</f>
        <v>0</v>
      </c>
      <c r="BF133" s="133">
        <f>IF(N133="snížená",J133,0)</f>
        <v>0</v>
      </c>
      <c r="BG133" s="133">
        <f>IF(N133="zákl. přenesená",J133,0)</f>
        <v>0</v>
      </c>
      <c r="BH133" s="133">
        <f>IF(N133="sníž. přenesená",J133,0)</f>
        <v>0</v>
      </c>
      <c r="BI133" s="133">
        <f>IF(N133="nulová",J133,0)</f>
        <v>0</v>
      </c>
      <c r="BJ133" s="15" t="s">
        <v>108</v>
      </c>
      <c r="BK133" s="133">
        <f>ROUND(I133*H133,2)</f>
        <v>0</v>
      </c>
      <c r="BL133" s="15" t="s">
        <v>207</v>
      </c>
      <c r="BM133" s="132" t="s">
        <v>909</v>
      </c>
    </row>
    <row r="134" spans="2:65" s="12" customFormat="1">
      <c r="B134" s="216"/>
      <c r="C134" s="193"/>
      <c r="D134" s="194" t="s">
        <v>156</v>
      </c>
      <c r="E134" s="195" t="s">
        <v>1</v>
      </c>
      <c r="F134" s="196" t="s">
        <v>163</v>
      </c>
      <c r="G134" s="193"/>
      <c r="H134" s="197">
        <v>3</v>
      </c>
      <c r="I134" s="193"/>
      <c r="J134" s="193"/>
      <c r="K134" s="193"/>
      <c r="L134" s="134"/>
      <c r="M134" s="137"/>
      <c r="T134" s="138"/>
      <c r="AT134" s="136" t="s">
        <v>156</v>
      </c>
      <c r="AU134" s="136" t="s">
        <v>108</v>
      </c>
      <c r="AV134" s="12" t="s">
        <v>108</v>
      </c>
      <c r="AW134" s="12" t="s">
        <v>31</v>
      </c>
      <c r="AX134" s="12" t="s">
        <v>85</v>
      </c>
      <c r="AY134" s="136" t="s">
        <v>146</v>
      </c>
    </row>
    <row r="135" spans="2:65" s="1" customFormat="1" ht="16.5" customHeight="1">
      <c r="B135" s="219"/>
      <c r="C135" s="205" t="s">
        <v>182</v>
      </c>
      <c r="D135" s="206" t="s">
        <v>149</v>
      </c>
      <c r="E135" s="207" t="s">
        <v>910</v>
      </c>
      <c r="F135" s="204" t="s">
        <v>911</v>
      </c>
      <c r="G135" s="208" t="s">
        <v>236</v>
      </c>
      <c r="H135" s="209">
        <v>1</v>
      </c>
      <c r="I135" s="155">
        <v>0</v>
      </c>
      <c r="J135" s="203">
        <f>ROUND(I135*H135,2)</f>
        <v>0</v>
      </c>
      <c r="K135" s="204" t="s">
        <v>153</v>
      </c>
      <c r="L135" s="27"/>
      <c r="M135" s="128" t="s">
        <v>1</v>
      </c>
      <c r="N135" s="129" t="s">
        <v>43</v>
      </c>
      <c r="O135" s="130">
        <v>0.54900000000000004</v>
      </c>
      <c r="P135" s="130">
        <f>O135*H135</f>
        <v>0.54900000000000004</v>
      </c>
      <c r="Q135" s="130">
        <v>1.03E-2</v>
      </c>
      <c r="R135" s="130">
        <f>Q135*H135</f>
        <v>1.03E-2</v>
      </c>
      <c r="S135" s="130">
        <v>0</v>
      </c>
      <c r="T135" s="131">
        <f>S135*H135</f>
        <v>0</v>
      </c>
      <c r="AR135" s="132" t="s">
        <v>207</v>
      </c>
      <c r="AT135" s="132" t="s">
        <v>149</v>
      </c>
      <c r="AU135" s="132" t="s">
        <v>108</v>
      </c>
      <c r="AY135" s="15" t="s">
        <v>146</v>
      </c>
      <c r="BE135" s="133">
        <f>IF(N135="základní",J135,0)</f>
        <v>0</v>
      </c>
      <c r="BF135" s="133">
        <f>IF(N135="snížená",J135,0)</f>
        <v>0</v>
      </c>
      <c r="BG135" s="133">
        <f>IF(N135="zákl. přenesená",J135,0)</f>
        <v>0</v>
      </c>
      <c r="BH135" s="133">
        <f>IF(N135="sníž. přenesená",J135,0)</f>
        <v>0</v>
      </c>
      <c r="BI135" s="133">
        <f>IF(N135="nulová",J135,0)</f>
        <v>0</v>
      </c>
      <c r="BJ135" s="15" t="s">
        <v>108</v>
      </c>
      <c r="BK135" s="133">
        <f>ROUND(I135*H135,2)</f>
        <v>0</v>
      </c>
      <c r="BL135" s="15" t="s">
        <v>207</v>
      </c>
      <c r="BM135" s="132" t="s">
        <v>912</v>
      </c>
    </row>
    <row r="136" spans="2:65" s="12" customFormat="1">
      <c r="B136" s="216"/>
      <c r="C136" s="193"/>
      <c r="D136" s="194" t="s">
        <v>156</v>
      </c>
      <c r="E136" s="195" t="s">
        <v>1</v>
      </c>
      <c r="F136" s="196" t="s">
        <v>85</v>
      </c>
      <c r="G136" s="193"/>
      <c r="H136" s="197">
        <v>1</v>
      </c>
      <c r="I136" s="193"/>
      <c r="J136" s="193"/>
      <c r="K136" s="193"/>
      <c r="L136" s="134"/>
      <c r="M136" s="137"/>
      <c r="T136" s="138"/>
      <c r="AT136" s="136" t="s">
        <v>156</v>
      </c>
      <c r="AU136" s="136" t="s">
        <v>108</v>
      </c>
      <c r="AV136" s="12" t="s">
        <v>108</v>
      </c>
      <c r="AW136" s="12" t="s">
        <v>31</v>
      </c>
      <c r="AX136" s="12" t="s">
        <v>85</v>
      </c>
      <c r="AY136" s="136" t="s">
        <v>146</v>
      </c>
    </row>
    <row r="137" spans="2:65" s="11" customFormat="1" ht="22.9" customHeight="1">
      <c r="B137" s="227"/>
      <c r="C137" s="210"/>
      <c r="D137" s="211" t="s">
        <v>76</v>
      </c>
      <c r="E137" s="212" t="s">
        <v>696</v>
      </c>
      <c r="F137" s="212" t="s">
        <v>697</v>
      </c>
      <c r="G137" s="210"/>
      <c r="H137" s="210"/>
      <c r="I137" s="210"/>
      <c r="J137" s="213">
        <f>BK137</f>
        <v>0</v>
      </c>
      <c r="K137" s="210"/>
      <c r="L137" s="115"/>
      <c r="M137" s="118"/>
      <c r="P137" s="119">
        <f>SUM(P138:P143)</f>
        <v>0.505</v>
      </c>
      <c r="R137" s="119">
        <f>SUM(R138:R143)</f>
        <v>5.5000000000000003E-4</v>
      </c>
      <c r="T137" s="120">
        <f>SUM(T138:T143)</f>
        <v>0</v>
      </c>
      <c r="AR137" s="116" t="s">
        <v>108</v>
      </c>
      <c r="AT137" s="121" t="s">
        <v>76</v>
      </c>
      <c r="AU137" s="121" t="s">
        <v>85</v>
      </c>
      <c r="AY137" s="116" t="s">
        <v>146</v>
      </c>
      <c r="BK137" s="122">
        <f>SUM(BK138:BK143)</f>
        <v>0</v>
      </c>
    </row>
    <row r="138" spans="2:65" s="1" customFormat="1" ht="16.5" customHeight="1">
      <c r="B138" s="219"/>
      <c r="C138" s="205" t="s">
        <v>188</v>
      </c>
      <c r="D138" s="206" t="s">
        <v>149</v>
      </c>
      <c r="E138" s="207" t="s">
        <v>913</v>
      </c>
      <c r="F138" s="204" t="s">
        <v>914</v>
      </c>
      <c r="G138" s="208" t="s">
        <v>236</v>
      </c>
      <c r="H138" s="209">
        <v>1</v>
      </c>
      <c r="I138" s="155">
        <v>0</v>
      </c>
      <c r="J138" s="203">
        <f>ROUND(I138*H138,2)</f>
        <v>0</v>
      </c>
      <c r="K138" s="204" t="s">
        <v>231</v>
      </c>
      <c r="L138" s="27"/>
      <c r="M138" s="128" t="s">
        <v>1</v>
      </c>
      <c r="N138" s="129" t="s">
        <v>43</v>
      </c>
      <c r="O138" s="130">
        <v>0.505</v>
      </c>
      <c r="P138" s="130">
        <f>O138*H138</f>
        <v>0.505</v>
      </c>
      <c r="Q138" s="130">
        <v>0</v>
      </c>
      <c r="R138" s="130">
        <f>Q138*H138</f>
        <v>0</v>
      </c>
      <c r="S138" s="130">
        <v>0</v>
      </c>
      <c r="T138" s="131">
        <f>S138*H138</f>
        <v>0</v>
      </c>
      <c r="AR138" s="132" t="s">
        <v>207</v>
      </c>
      <c r="AT138" s="132" t="s">
        <v>149</v>
      </c>
      <c r="AU138" s="132" t="s">
        <v>108</v>
      </c>
      <c r="AY138" s="15" t="s">
        <v>146</v>
      </c>
      <c r="BE138" s="133">
        <f>IF(N138="základní",J138,0)</f>
        <v>0</v>
      </c>
      <c r="BF138" s="133">
        <f>IF(N138="snížená",J138,0)</f>
        <v>0</v>
      </c>
      <c r="BG138" s="133">
        <f>IF(N138="zákl. přenesená",J138,0)</f>
        <v>0</v>
      </c>
      <c r="BH138" s="133">
        <f>IF(N138="sníž. přenesená",J138,0)</f>
        <v>0</v>
      </c>
      <c r="BI138" s="133">
        <f>IF(N138="nulová",J138,0)</f>
        <v>0</v>
      </c>
      <c r="BJ138" s="15" t="s">
        <v>108</v>
      </c>
      <c r="BK138" s="133">
        <f>ROUND(I138*H138,2)</f>
        <v>0</v>
      </c>
      <c r="BL138" s="15" t="s">
        <v>207</v>
      </c>
      <c r="BM138" s="132" t="s">
        <v>915</v>
      </c>
    </row>
    <row r="139" spans="2:65" s="12" customFormat="1">
      <c r="B139" s="216"/>
      <c r="C139" s="193"/>
      <c r="D139" s="194" t="s">
        <v>156</v>
      </c>
      <c r="E139" s="195" t="s">
        <v>1</v>
      </c>
      <c r="F139" s="196" t="s">
        <v>85</v>
      </c>
      <c r="G139" s="193"/>
      <c r="H139" s="197">
        <v>1</v>
      </c>
      <c r="I139" s="193"/>
      <c r="J139" s="193"/>
      <c r="K139" s="193"/>
      <c r="L139" s="134"/>
      <c r="M139" s="137"/>
      <c r="T139" s="138"/>
      <c r="AT139" s="136" t="s">
        <v>156</v>
      </c>
      <c r="AU139" s="136" t="s">
        <v>108</v>
      </c>
      <c r="AV139" s="12" t="s">
        <v>108</v>
      </c>
      <c r="AW139" s="12" t="s">
        <v>31</v>
      </c>
      <c r="AX139" s="12" t="s">
        <v>85</v>
      </c>
      <c r="AY139" s="136" t="s">
        <v>146</v>
      </c>
    </row>
    <row r="140" spans="2:65" s="1" customFormat="1" ht="16.5" customHeight="1">
      <c r="B140" s="219"/>
      <c r="C140" s="222" t="s">
        <v>192</v>
      </c>
      <c r="D140" s="223" t="s">
        <v>371</v>
      </c>
      <c r="E140" s="224" t="s">
        <v>916</v>
      </c>
      <c r="F140" s="221" t="s">
        <v>917</v>
      </c>
      <c r="G140" s="225" t="s">
        <v>236</v>
      </c>
      <c r="H140" s="226">
        <v>1</v>
      </c>
      <c r="I140" s="155">
        <v>0</v>
      </c>
      <c r="J140" s="220">
        <f>ROUND(I140*H140,2)</f>
        <v>0</v>
      </c>
      <c r="K140" s="221" t="s">
        <v>231</v>
      </c>
      <c r="L140" s="146"/>
      <c r="M140" s="147" t="s">
        <v>1</v>
      </c>
      <c r="N140" s="148" t="s">
        <v>43</v>
      </c>
      <c r="O140" s="130">
        <v>0</v>
      </c>
      <c r="P140" s="130">
        <f>O140*H140</f>
        <v>0</v>
      </c>
      <c r="Q140" s="130">
        <v>4.4999999999999999E-4</v>
      </c>
      <c r="R140" s="130">
        <f>Q140*H140</f>
        <v>4.4999999999999999E-4</v>
      </c>
      <c r="S140" s="130">
        <v>0</v>
      </c>
      <c r="T140" s="131">
        <f>S140*H140</f>
        <v>0</v>
      </c>
      <c r="AR140" s="132" t="s">
        <v>374</v>
      </c>
      <c r="AT140" s="132" t="s">
        <v>371</v>
      </c>
      <c r="AU140" s="132" t="s">
        <v>108</v>
      </c>
      <c r="AY140" s="15" t="s">
        <v>146</v>
      </c>
      <c r="BE140" s="133">
        <f>IF(N140="základní",J140,0)</f>
        <v>0</v>
      </c>
      <c r="BF140" s="133">
        <f>IF(N140="snížená",J140,0)</f>
        <v>0</v>
      </c>
      <c r="BG140" s="133">
        <f>IF(N140="zákl. přenesená",J140,0)</f>
        <v>0</v>
      </c>
      <c r="BH140" s="133">
        <f>IF(N140="sníž. přenesená",J140,0)</f>
        <v>0</v>
      </c>
      <c r="BI140" s="133">
        <f>IF(N140="nulová",J140,0)</f>
        <v>0</v>
      </c>
      <c r="BJ140" s="15" t="s">
        <v>108</v>
      </c>
      <c r="BK140" s="133">
        <f>ROUND(I140*H140,2)</f>
        <v>0</v>
      </c>
      <c r="BL140" s="15" t="s">
        <v>207</v>
      </c>
      <c r="BM140" s="132" t="s">
        <v>918</v>
      </c>
    </row>
    <row r="141" spans="2:65" s="12" customFormat="1">
      <c r="B141" s="216"/>
      <c r="C141" s="193"/>
      <c r="D141" s="194" t="s">
        <v>156</v>
      </c>
      <c r="E141" s="195" t="s">
        <v>1</v>
      </c>
      <c r="F141" s="196" t="s">
        <v>85</v>
      </c>
      <c r="G141" s="193"/>
      <c r="H141" s="197">
        <v>1</v>
      </c>
      <c r="I141" s="193"/>
      <c r="J141" s="193"/>
      <c r="K141" s="193"/>
      <c r="L141" s="134"/>
      <c r="M141" s="137"/>
      <c r="T141" s="138"/>
      <c r="AT141" s="136" t="s">
        <v>156</v>
      </c>
      <c r="AU141" s="136" t="s">
        <v>108</v>
      </c>
      <c r="AV141" s="12" t="s">
        <v>108</v>
      </c>
      <c r="AW141" s="12" t="s">
        <v>31</v>
      </c>
      <c r="AX141" s="12" t="s">
        <v>85</v>
      </c>
      <c r="AY141" s="136" t="s">
        <v>146</v>
      </c>
    </row>
    <row r="142" spans="2:65" s="1" customFormat="1" ht="16.5" customHeight="1">
      <c r="B142" s="219"/>
      <c r="C142" s="222" t="s">
        <v>147</v>
      </c>
      <c r="D142" s="223" t="s">
        <v>371</v>
      </c>
      <c r="E142" s="224" t="s">
        <v>919</v>
      </c>
      <c r="F142" s="221" t="s">
        <v>920</v>
      </c>
      <c r="G142" s="225" t="s">
        <v>236</v>
      </c>
      <c r="H142" s="226">
        <v>1</v>
      </c>
      <c r="I142" s="155">
        <v>0</v>
      </c>
      <c r="J142" s="220">
        <f>ROUND(I142*H142,2)</f>
        <v>0</v>
      </c>
      <c r="K142" s="221" t="s">
        <v>231</v>
      </c>
      <c r="L142" s="146"/>
      <c r="M142" s="147" t="s">
        <v>1</v>
      </c>
      <c r="N142" s="148" t="s">
        <v>43</v>
      </c>
      <c r="O142" s="130">
        <v>0</v>
      </c>
      <c r="P142" s="130">
        <f>O142*H142</f>
        <v>0</v>
      </c>
      <c r="Q142" s="130">
        <v>1E-4</v>
      </c>
      <c r="R142" s="130">
        <f>Q142*H142</f>
        <v>1E-4</v>
      </c>
      <c r="S142" s="130">
        <v>0</v>
      </c>
      <c r="T142" s="131">
        <f>S142*H142</f>
        <v>0</v>
      </c>
      <c r="AR142" s="132" t="s">
        <v>374</v>
      </c>
      <c r="AT142" s="132" t="s">
        <v>371</v>
      </c>
      <c r="AU142" s="132" t="s">
        <v>108</v>
      </c>
      <c r="AY142" s="15" t="s">
        <v>146</v>
      </c>
      <c r="BE142" s="133">
        <f>IF(N142="základní",J142,0)</f>
        <v>0</v>
      </c>
      <c r="BF142" s="133">
        <f>IF(N142="snížená",J142,0)</f>
        <v>0</v>
      </c>
      <c r="BG142" s="133">
        <f>IF(N142="zákl. přenesená",J142,0)</f>
        <v>0</v>
      </c>
      <c r="BH142" s="133">
        <f>IF(N142="sníž. přenesená",J142,0)</f>
        <v>0</v>
      </c>
      <c r="BI142" s="133">
        <f>IF(N142="nulová",J142,0)</f>
        <v>0</v>
      </c>
      <c r="BJ142" s="15" t="s">
        <v>108</v>
      </c>
      <c r="BK142" s="133">
        <f>ROUND(I142*H142,2)</f>
        <v>0</v>
      </c>
      <c r="BL142" s="15" t="s">
        <v>207</v>
      </c>
      <c r="BM142" s="132" t="s">
        <v>921</v>
      </c>
    </row>
    <row r="143" spans="2:65" s="12" customFormat="1">
      <c r="B143" s="216"/>
      <c r="C143" s="193"/>
      <c r="D143" s="194" t="s">
        <v>156</v>
      </c>
      <c r="E143" s="195" t="s">
        <v>1</v>
      </c>
      <c r="F143" s="196" t="s">
        <v>85</v>
      </c>
      <c r="G143" s="193"/>
      <c r="H143" s="197">
        <v>1</v>
      </c>
      <c r="I143" s="193"/>
      <c r="J143" s="193"/>
      <c r="K143" s="193"/>
      <c r="L143" s="134"/>
      <c r="M143" s="137"/>
      <c r="T143" s="138"/>
      <c r="AT143" s="136" t="s">
        <v>156</v>
      </c>
      <c r="AU143" s="136" t="s">
        <v>108</v>
      </c>
      <c r="AV143" s="12" t="s">
        <v>108</v>
      </c>
      <c r="AW143" s="12" t="s">
        <v>31</v>
      </c>
      <c r="AX143" s="12" t="s">
        <v>85</v>
      </c>
      <c r="AY143" s="136" t="s">
        <v>146</v>
      </c>
    </row>
    <row r="144" spans="2:65" s="11" customFormat="1" ht="22.9" customHeight="1">
      <c r="B144" s="227"/>
      <c r="C144" s="210"/>
      <c r="D144" s="211" t="s">
        <v>76</v>
      </c>
      <c r="E144" s="212" t="s">
        <v>840</v>
      </c>
      <c r="F144" s="212" t="s">
        <v>841</v>
      </c>
      <c r="G144" s="210"/>
      <c r="H144" s="210"/>
      <c r="I144" s="210"/>
      <c r="J144" s="213">
        <f>BK144</f>
        <v>0</v>
      </c>
      <c r="K144" s="210"/>
      <c r="L144" s="115"/>
      <c r="M144" s="118"/>
      <c r="P144" s="119">
        <f>SUM(P145:P148)</f>
        <v>0.4</v>
      </c>
      <c r="R144" s="119">
        <f>SUM(R145:R148)</f>
        <v>3.6000000000000002E-4</v>
      </c>
      <c r="T144" s="120">
        <f>SUM(T145:T148)</f>
        <v>0</v>
      </c>
      <c r="AR144" s="116" t="s">
        <v>108</v>
      </c>
      <c r="AT144" s="121" t="s">
        <v>76</v>
      </c>
      <c r="AU144" s="121" t="s">
        <v>85</v>
      </c>
      <c r="AY144" s="116" t="s">
        <v>146</v>
      </c>
      <c r="BK144" s="122">
        <f>SUM(BK145:BK148)</f>
        <v>0</v>
      </c>
    </row>
    <row r="145" spans="2:65" s="1" customFormat="1" ht="16.5" customHeight="1">
      <c r="B145" s="219"/>
      <c r="C145" s="205" t="s">
        <v>90</v>
      </c>
      <c r="D145" s="206" t="s">
        <v>149</v>
      </c>
      <c r="E145" s="207" t="s">
        <v>922</v>
      </c>
      <c r="F145" s="204" t="s">
        <v>923</v>
      </c>
      <c r="G145" s="208" t="s">
        <v>278</v>
      </c>
      <c r="H145" s="209">
        <v>10</v>
      </c>
      <c r="I145" s="155">
        <v>0</v>
      </c>
      <c r="J145" s="203">
        <f>ROUND(I145*H145,2)</f>
        <v>0</v>
      </c>
      <c r="K145" s="204" t="s">
        <v>231</v>
      </c>
      <c r="L145" s="27"/>
      <c r="M145" s="128" t="s">
        <v>1</v>
      </c>
      <c r="N145" s="129" t="s">
        <v>43</v>
      </c>
      <c r="O145" s="130">
        <v>0.04</v>
      </c>
      <c r="P145" s="130">
        <f>O145*H145</f>
        <v>0.4</v>
      </c>
      <c r="Q145" s="130">
        <v>0</v>
      </c>
      <c r="R145" s="130">
        <f>Q145*H145</f>
        <v>0</v>
      </c>
      <c r="S145" s="130">
        <v>0</v>
      </c>
      <c r="T145" s="131">
        <f>S145*H145</f>
        <v>0</v>
      </c>
      <c r="AR145" s="132" t="s">
        <v>207</v>
      </c>
      <c r="AT145" s="132" t="s">
        <v>149</v>
      </c>
      <c r="AU145" s="132" t="s">
        <v>108</v>
      </c>
      <c r="AY145" s="15" t="s">
        <v>146</v>
      </c>
      <c r="BE145" s="133">
        <f>IF(N145="základní",J145,0)</f>
        <v>0</v>
      </c>
      <c r="BF145" s="133">
        <f>IF(N145="snížená",J145,0)</f>
        <v>0</v>
      </c>
      <c r="BG145" s="133">
        <f>IF(N145="zákl. přenesená",J145,0)</f>
        <v>0</v>
      </c>
      <c r="BH145" s="133">
        <f>IF(N145="sníž. přenesená",J145,0)</f>
        <v>0</v>
      </c>
      <c r="BI145" s="133">
        <f>IF(N145="nulová",J145,0)</f>
        <v>0</v>
      </c>
      <c r="BJ145" s="15" t="s">
        <v>108</v>
      </c>
      <c r="BK145" s="133">
        <f>ROUND(I145*H145,2)</f>
        <v>0</v>
      </c>
      <c r="BL145" s="15" t="s">
        <v>207</v>
      </c>
      <c r="BM145" s="132" t="s">
        <v>924</v>
      </c>
    </row>
    <row r="146" spans="2:65" s="12" customFormat="1">
      <c r="B146" s="216"/>
      <c r="C146" s="193"/>
      <c r="D146" s="194" t="s">
        <v>156</v>
      </c>
      <c r="E146" s="195" t="s">
        <v>1</v>
      </c>
      <c r="F146" s="196" t="s">
        <v>90</v>
      </c>
      <c r="G146" s="193"/>
      <c r="H146" s="197">
        <v>10</v>
      </c>
      <c r="I146" s="193"/>
      <c r="J146" s="193"/>
      <c r="K146" s="193"/>
      <c r="L146" s="134"/>
      <c r="M146" s="137"/>
      <c r="T146" s="138"/>
      <c r="AT146" s="136" t="s">
        <v>156</v>
      </c>
      <c r="AU146" s="136" t="s">
        <v>108</v>
      </c>
      <c r="AV146" s="12" t="s">
        <v>108</v>
      </c>
      <c r="AW146" s="12" t="s">
        <v>31</v>
      </c>
      <c r="AX146" s="12" t="s">
        <v>85</v>
      </c>
      <c r="AY146" s="136" t="s">
        <v>146</v>
      </c>
    </row>
    <row r="147" spans="2:65" s="1" customFormat="1" ht="16.5" customHeight="1">
      <c r="B147" s="219"/>
      <c r="C147" s="222" t="s">
        <v>210</v>
      </c>
      <c r="D147" s="223" t="s">
        <v>371</v>
      </c>
      <c r="E147" s="224" t="s">
        <v>925</v>
      </c>
      <c r="F147" s="221" t="s">
        <v>926</v>
      </c>
      <c r="G147" s="225" t="s">
        <v>278</v>
      </c>
      <c r="H147" s="226">
        <v>12</v>
      </c>
      <c r="I147" s="155">
        <v>0</v>
      </c>
      <c r="J147" s="220">
        <f>ROUND(I147*H147,2)</f>
        <v>0</v>
      </c>
      <c r="K147" s="221" t="s">
        <v>231</v>
      </c>
      <c r="L147" s="146"/>
      <c r="M147" s="147" t="s">
        <v>1</v>
      </c>
      <c r="N147" s="148" t="s">
        <v>43</v>
      </c>
      <c r="O147" s="130">
        <v>0</v>
      </c>
      <c r="P147" s="130">
        <f>O147*H147</f>
        <v>0</v>
      </c>
      <c r="Q147" s="130">
        <v>3.0000000000000001E-5</v>
      </c>
      <c r="R147" s="130">
        <f>Q147*H147</f>
        <v>3.6000000000000002E-4</v>
      </c>
      <c r="S147" s="130">
        <v>0</v>
      </c>
      <c r="T147" s="131">
        <f>S147*H147</f>
        <v>0</v>
      </c>
      <c r="AR147" s="132" t="s">
        <v>374</v>
      </c>
      <c r="AT147" s="132" t="s">
        <v>371</v>
      </c>
      <c r="AU147" s="132" t="s">
        <v>108</v>
      </c>
      <c r="AY147" s="15" t="s">
        <v>146</v>
      </c>
      <c r="BE147" s="133">
        <f>IF(N147="základní",J147,0)</f>
        <v>0</v>
      </c>
      <c r="BF147" s="133">
        <f>IF(N147="snížená",J147,0)</f>
        <v>0</v>
      </c>
      <c r="BG147" s="133">
        <f>IF(N147="zákl. přenesená",J147,0)</f>
        <v>0</v>
      </c>
      <c r="BH147" s="133">
        <f>IF(N147="sníž. přenesená",J147,0)</f>
        <v>0</v>
      </c>
      <c r="BI147" s="133">
        <f>IF(N147="nulová",J147,0)</f>
        <v>0</v>
      </c>
      <c r="BJ147" s="15" t="s">
        <v>108</v>
      </c>
      <c r="BK147" s="133">
        <f>ROUND(I147*H147,2)</f>
        <v>0</v>
      </c>
      <c r="BL147" s="15" t="s">
        <v>207</v>
      </c>
      <c r="BM147" s="132" t="s">
        <v>927</v>
      </c>
    </row>
    <row r="148" spans="2:65" s="12" customFormat="1">
      <c r="B148" s="216"/>
      <c r="C148" s="193"/>
      <c r="D148" s="194" t="s">
        <v>156</v>
      </c>
      <c r="E148" s="195" t="s">
        <v>1</v>
      </c>
      <c r="F148" s="196" t="s">
        <v>928</v>
      </c>
      <c r="G148" s="193"/>
      <c r="H148" s="197">
        <v>12</v>
      </c>
      <c r="I148" s="193"/>
      <c r="J148" s="193"/>
      <c r="K148" s="193"/>
      <c r="L148" s="134"/>
      <c r="M148" s="149"/>
      <c r="N148" s="150"/>
      <c r="O148" s="150"/>
      <c r="P148" s="150"/>
      <c r="Q148" s="150"/>
      <c r="R148" s="150"/>
      <c r="S148" s="150"/>
      <c r="T148" s="151"/>
      <c r="AT148" s="136" t="s">
        <v>156</v>
      </c>
      <c r="AU148" s="136" t="s">
        <v>108</v>
      </c>
      <c r="AV148" s="12" t="s">
        <v>108</v>
      </c>
      <c r="AW148" s="12" t="s">
        <v>31</v>
      </c>
      <c r="AX148" s="12" t="s">
        <v>85</v>
      </c>
      <c r="AY148" s="136" t="s">
        <v>146</v>
      </c>
    </row>
    <row r="149" spans="2:65" s="1" customFormat="1" ht="6.95" customHeight="1">
      <c r="B149" s="218"/>
      <c r="C149" s="202"/>
      <c r="D149" s="202"/>
      <c r="E149" s="202"/>
      <c r="F149" s="202"/>
      <c r="G149" s="202"/>
      <c r="H149" s="202"/>
      <c r="I149" s="202"/>
      <c r="J149" s="202"/>
      <c r="K149" s="202"/>
      <c r="L149" s="27"/>
    </row>
  </sheetData>
  <sheetProtection sheet="1" objects="1" scenarios="1" selectLockedCells="1"/>
  <autoFilter ref="C120:K148" xr:uid="{00000000-0009-0000-0000-000006000000}"/>
  <mergeCells count="9">
    <mergeCell ref="E87:H87"/>
    <mergeCell ref="E111:H111"/>
    <mergeCell ref="E113:H113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B2:BM131"/>
  <sheetViews>
    <sheetView showGridLines="0" topLeftCell="A117" workbookViewId="0">
      <selection activeCell="I127" sqref="I127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56" t="s">
        <v>5</v>
      </c>
      <c r="M2" s="157"/>
      <c r="N2" s="157"/>
      <c r="O2" s="157"/>
      <c r="P2" s="157"/>
      <c r="Q2" s="157"/>
      <c r="R2" s="157"/>
      <c r="S2" s="157"/>
      <c r="T2" s="157"/>
      <c r="U2" s="157"/>
      <c r="V2" s="157"/>
      <c r="AT2" s="15" t="s">
        <v>104</v>
      </c>
    </row>
    <row r="3" spans="2:46" ht="6.95" hidden="1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85</v>
      </c>
    </row>
    <row r="4" spans="2:46" ht="24.95" hidden="1" customHeight="1">
      <c r="B4" s="18"/>
      <c r="D4" s="19" t="s">
        <v>111</v>
      </c>
      <c r="L4" s="18"/>
      <c r="M4" s="83" t="s">
        <v>10</v>
      </c>
      <c r="AT4" s="15" t="s">
        <v>3</v>
      </c>
    </row>
    <row r="5" spans="2:46" ht="6.95" hidden="1" customHeight="1">
      <c r="B5" s="18"/>
      <c r="L5" s="18"/>
    </row>
    <row r="6" spans="2:46" ht="12" hidden="1" customHeight="1">
      <c r="B6" s="18"/>
      <c r="D6" s="24" t="s">
        <v>13</v>
      </c>
      <c r="L6" s="18"/>
    </row>
    <row r="7" spans="2:46" ht="16.5" hidden="1" customHeight="1">
      <c r="B7" s="18"/>
      <c r="E7" s="191" t="str">
        <f>'Rekapitulace zakázky'!K6</f>
        <v>CERMNA-224-BYT-9</v>
      </c>
      <c r="F7" s="192"/>
      <c r="G7" s="192"/>
      <c r="H7" s="192"/>
      <c r="L7" s="18"/>
    </row>
    <row r="8" spans="2:46" s="1" customFormat="1" ht="12" hidden="1" customHeight="1">
      <c r="B8" s="27"/>
      <c r="D8" s="24" t="s">
        <v>112</v>
      </c>
      <c r="L8" s="27"/>
    </row>
    <row r="9" spans="2:46" s="1" customFormat="1" ht="16.5" hidden="1" customHeight="1">
      <c r="B9" s="27"/>
      <c r="E9" s="181" t="s">
        <v>929</v>
      </c>
      <c r="F9" s="190"/>
      <c r="G9" s="190"/>
      <c r="H9" s="190"/>
      <c r="L9" s="27"/>
    </row>
    <row r="10" spans="2:46" s="1" customFormat="1" hidden="1">
      <c r="B10" s="27"/>
      <c r="L10" s="27"/>
    </row>
    <row r="11" spans="2:46" s="1" customFormat="1" ht="12" hidden="1" customHeight="1">
      <c r="B11" s="27"/>
      <c r="D11" s="24" t="s">
        <v>15</v>
      </c>
      <c r="F11" s="22" t="s">
        <v>16</v>
      </c>
      <c r="I11" s="24" t="s">
        <v>17</v>
      </c>
      <c r="J11" s="22" t="s">
        <v>1</v>
      </c>
      <c r="L11" s="27"/>
    </row>
    <row r="12" spans="2:46" s="1" customFormat="1" ht="12" hidden="1" customHeight="1">
      <c r="B12" s="27"/>
      <c r="D12" s="24" t="s">
        <v>18</v>
      </c>
      <c r="F12" s="22" t="s">
        <v>19</v>
      </c>
      <c r="I12" s="24" t="s">
        <v>20</v>
      </c>
      <c r="J12" s="47">
        <f>'Rekapitulace zakázky'!AN8</f>
        <v>45673</v>
      </c>
      <c r="L12" s="27"/>
    </row>
    <row r="13" spans="2:46" s="1" customFormat="1" ht="10.9" hidden="1" customHeight="1">
      <c r="B13" s="27"/>
      <c r="L13" s="27"/>
    </row>
    <row r="14" spans="2:46" s="1" customFormat="1" ht="12" hidden="1" customHeight="1">
      <c r="B14" s="27"/>
      <c r="D14" s="24" t="s">
        <v>21</v>
      </c>
      <c r="I14" s="24" t="s">
        <v>22</v>
      </c>
      <c r="J14" s="22" t="s">
        <v>23</v>
      </c>
      <c r="L14" s="27"/>
    </row>
    <row r="15" spans="2:46" s="1" customFormat="1" ht="18" hidden="1" customHeight="1">
      <c r="B15" s="27"/>
      <c r="E15" s="22" t="s">
        <v>24</v>
      </c>
      <c r="I15" s="24" t="s">
        <v>25</v>
      </c>
      <c r="J15" s="22" t="s">
        <v>1</v>
      </c>
      <c r="L15" s="27"/>
    </row>
    <row r="16" spans="2:46" s="1" customFormat="1" ht="6.95" hidden="1" customHeight="1">
      <c r="B16" s="27"/>
      <c r="L16" s="27"/>
    </row>
    <row r="17" spans="2:12" s="1" customFormat="1" ht="12" hidden="1" customHeight="1">
      <c r="B17" s="27"/>
      <c r="D17" s="24" t="s">
        <v>26</v>
      </c>
      <c r="I17" s="24" t="s">
        <v>22</v>
      </c>
      <c r="J17" s="22" t="str">
        <f>'Rekapitulace zakázky'!AN13</f>
        <v/>
      </c>
      <c r="L17" s="27"/>
    </row>
    <row r="18" spans="2:12" s="1" customFormat="1" ht="18" hidden="1" customHeight="1">
      <c r="B18" s="27"/>
      <c r="E18" s="165" t="str">
        <f>'Rekapitulace zakázky'!E14</f>
        <v xml:space="preserve"> </v>
      </c>
      <c r="F18" s="165"/>
      <c r="G18" s="165"/>
      <c r="H18" s="165"/>
      <c r="I18" s="24" t="s">
        <v>25</v>
      </c>
      <c r="J18" s="22" t="str">
        <f>'Rekapitulace zakázky'!AN14</f>
        <v/>
      </c>
      <c r="L18" s="27"/>
    </row>
    <row r="19" spans="2:12" s="1" customFormat="1" ht="6.95" hidden="1" customHeight="1">
      <c r="B19" s="27"/>
      <c r="L19" s="27"/>
    </row>
    <row r="20" spans="2:12" s="1" customFormat="1" ht="12" hidden="1" customHeight="1">
      <c r="B20" s="27"/>
      <c r="D20" s="24" t="s">
        <v>28</v>
      </c>
      <c r="I20" s="24" t="s">
        <v>22</v>
      </c>
      <c r="J20" s="22" t="s">
        <v>29</v>
      </c>
      <c r="L20" s="27"/>
    </row>
    <row r="21" spans="2:12" s="1" customFormat="1" ht="18" hidden="1" customHeight="1">
      <c r="B21" s="27"/>
      <c r="E21" s="22" t="s">
        <v>30</v>
      </c>
      <c r="I21" s="24" t="s">
        <v>25</v>
      </c>
      <c r="J21" s="22" t="s">
        <v>1</v>
      </c>
      <c r="L21" s="27"/>
    </row>
    <row r="22" spans="2:12" s="1" customFormat="1" ht="6.95" hidden="1" customHeight="1">
      <c r="B22" s="27"/>
      <c r="L22" s="27"/>
    </row>
    <row r="23" spans="2:12" s="1" customFormat="1" ht="12" hidden="1" customHeight="1">
      <c r="B23" s="27"/>
      <c r="D23" s="24" t="s">
        <v>32</v>
      </c>
      <c r="I23" s="24" t="s">
        <v>22</v>
      </c>
      <c r="J23" s="22" t="s">
        <v>33</v>
      </c>
      <c r="L23" s="27"/>
    </row>
    <row r="24" spans="2:12" s="1" customFormat="1" ht="18" hidden="1" customHeight="1">
      <c r="B24" s="27"/>
      <c r="E24" s="22" t="s">
        <v>34</v>
      </c>
      <c r="I24" s="24" t="s">
        <v>25</v>
      </c>
      <c r="J24" s="22" t="s">
        <v>1</v>
      </c>
      <c r="L24" s="27"/>
    </row>
    <row r="25" spans="2:12" s="1" customFormat="1" ht="6.95" hidden="1" customHeight="1">
      <c r="B25" s="27"/>
      <c r="L25" s="27"/>
    </row>
    <row r="26" spans="2:12" s="1" customFormat="1" ht="12" hidden="1" customHeight="1">
      <c r="B26" s="27"/>
      <c r="D26" s="24" t="s">
        <v>35</v>
      </c>
      <c r="L26" s="27"/>
    </row>
    <row r="27" spans="2:12" s="7" customFormat="1" ht="23.25" hidden="1" customHeight="1">
      <c r="B27" s="84"/>
      <c r="E27" s="167" t="s">
        <v>114</v>
      </c>
      <c r="F27" s="167"/>
      <c r="G27" s="167"/>
      <c r="H27" s="167"/>
      <c r="L27" s="84"/>
    </row>
    <row r="28" spans="2:12" s="1" customFormat="1" ht="6.95" hidden="1" customHeight="1">
      <c r="B28" s="27"/>
      <c r="L28" s="27"/>
    </row>
    <row r="29" spans="2:12" s="1" customFormat="1" ht="6.95" hidden="1" customHeight="1">
      <c r="B29" s="27"/>
      <c r="D29" s="48"/>
      <c r="E29" s="48"/>
      <c r="F29" s="48"/>
      <c r="G29" s="48"/>
      <c r="H29" s="48"/>
      <c r="I29" s="48"/>
      <c r="J29" s="48"/>
      <c r="K29" s="48"/>
      <c r="L29" s="27"/>
    </row>
    <row r="30" spans="2:12" s="1" customFormat="1" ht="25.35" hidden="1" customHeight="1">
      <c r="B30" s="27"/>
      <c r="D30" s="85" t="s">
        <v>37</v>
      </c>
      <c r="J30" s="61">
        <f>ROUND(J118, 2)</f>
        <v>0</v>
      </c>
      <c r="L30" s="27"/>
    </row>
    <row r="31" spans="2:12" s="1" customFormat="1" ht="6.95" hidden="1" customHeight="1">
      <c r="B31" s="27"/>
      <c r="D31" s="48"/>
      <c r="E31" s="48"/>
      <c r="F31" s="48"/>
      <c r="G31" s="48"/>
      <c r="H31" s="48"/>
      <c r="I31" s="48"/>
      <c r="J31" s="48"/>
      <c r="K31" s="48"/>
      <c r="L31" s="27"/>
    </row>
    <row r="32" spans="2:12" s="1" customFormat="1" ht="14.45" hidden="1" customHeight="1">
      <c r="B32" s="27"/>
      <c r="F32" s="30" t="s">
        <v>39</v>
      </c>
      <c r="I32" s="30" t="s">
        <v>38</v>
      </c>
      <c r="J32" s="30" t="s">
        <v>40</v>
      </c>
      <c r="L32" s="27"/>
    </row>
    <row r="33" spans="2:12" s="1" customFormat="1" ht="14.45" hidden="1" customHeight="1">
      <c r="B33" s="27"/>
      <c r="D33" s="50" t="s">
        <v>41</v>
      </c>
      <c r="E33" s="24" t="s">
        <v>42</v>
      </c>
      <c r="F33" s="86">
        <f>ROUND((SUM(BE118:BE130)),  2)</f>
        <v>0</v>
      </c>
      <c r="I33" s="87">
        <v>0.21</v>
      </c>
      <c r="J33" s="86">
        <f>ROUND(((SUM(BE118:BE130))*I33),  2)</f>
        <v>0</v>
      </c>
      <c r="L33" s="27"/>
    </row>
    <row r="34" spans="2:12" s="1" customFormat="1" ht="14.45" hidden="1" customHeight="1">
      <c r="B34" s="27"/>
      <c r="E34" s="24" t="s">
        <v>43</v>
      </c>
      <c r="F34" s="86">
        <f>ROUND((SUM(BF118:BF130)),  2)</f>
        <v>0</v>
      </c>
      <c r="I34" s="87">
        <v>0.12</v>
      </c>
      <c r="J34" s="86">
        <f>ROUND(((SUM(BF118:BF130))*I34),  2)</f>
        <v>0</v>
      </c>
      <c r="L34" s="27"/>
    </row>
    <row r="35" spans="2:12" s="1" customFormat="1" ht="14.45" hidden="1" customHeight="1">
      <c r="B35" s="27"/>
      <c r="E35" s="24" t="s">
        <v>44</v>
      </c>
      <c r="F35" s="86">
        <f>ROUND((SUM(BG118:BG130)),  2)</f>
        <v>0</v>
      </c>
      <c r="I35" s="87">
        <v>0.21</v>
      </c>
      <c r="J35" s="86">
        <f>0</f>
        <v>0</v>
      </c>
      <c r="L35" s="27"/>
    </row>
    <row r="36" spans="2:12" s="1" customFormat="1" ht="14.45" hidden="1" customHeight="1">
      <c r="B36" s="27"/>
      <c r="E36" s="24" t="s">
        <v>45</v>
      </c>
      <c r="F36" s="86">
        <f>ROUND((SUM(BH118:BH130)),  2)</f>
        <v>0</v>
      </c>
      <c r="I36" s="87">
        <v>0.12</v>
      </c>
      <c r="J36" s="86">
        <f>0</f>
        <v>0</v>
      </c>
      <c r="L36" s="27"/>
    </row>
    <row r="37" spans="2:12" s="1" customFormat="1" ht="14.45" hidden="1" customHeight="1">
      <c r="B37" s="27"/>
      <c r="E37" s="24" t="s">
        <v>46</v>
      </c>
      <c r="F37" s="86">
        <f>ROUND((SUM(BI118:BI130)),  2)</f>
        <v>0</v>
      </c>
      <c r="I37" s="87">
        <v>0</v>
      </c>
      <c r="J37" s="86">
        <f>0</f>
        <v>0</v>
      </c>
      <c r="L37" s="27"/>
    </row>
    <row r="38" spans="2:12" s="1" customFormat="1" ht="6.95" hidden="1" customHeight="1">
      <c r="B38" s="27"/>
      <c r="L38" s="27"/>
    </row>
    <row r="39" spans="2:12" s="1" customFormat="1" ht="25.35" hidden="1" customHeight="1">
      <c r="B39" s="27"/>
      <c r="C39" s="88"/>
      <c r="D39" s="89" t="s">
        <v>47</v>
      </c>
      <c r="E39" s="52"/>
      <c r="F39" s="52"/>
      <c r="G39" s="90" t="s">
        <v>48</v>
      </c>
      <c r="H39" s="91" t="s">
        <v>49</v>
      </c>
      <c r="I39" s="52"/>
      <c r="J39" s="92">
        <f>SUM(J30:J37)</f>
        <v>0</v>
      </c>
      <c r="K39" s="93"/>
      <c r="L39" s="27"/>
    </row>
    <row r="40" spans="2:12" s="1" customFormat="1" ht="14.45" hidden="1" customHeight="1">
      <c r="B40" s="27"/>
      <c r="L40" s="27"/>
    </row>
    <row r="41" spans="2:12" ht="14.45" hidden="1" customHeight="1">
      <c r="B41" s="18"/>
      <c r="L41" s="18"/>
    </row>
    <row r="42" spans="2:12" ht="14.45" hidden="1" customHeight="1">
      <c r="B42" s="18"/>
      <c r="L42" s="18"/>
    </row>
    <row r="43" spans="2:12" ht="14.45" hidden="1" customHeight="1">
      <c r="B43" s="18"/>
      <c r="L43" s="18"/>
    </row>
    <row r="44" spans="2:12" ht="14.45" hidden="1" customHeight="1">
      <c r="B44" s="18"/>
      <c r="L44" s="18"/>
    </row>
    <row r="45" spans="2:12" ht="14.45" hidden="1" customHeight="1">
      <c r="B45" s="18"/>
      <c r="L45" s="18"/>
    </row>
    <row r="46" spans="2:12" ht="14.45" hidden="1" customHeight="1">
      <c r="B46" s="18"/>
      <c r="L46" s="18"/>
    </row>
    <row r="47" spans="2:12" ht="14.45" hidden="1" customHeight="1">
      <c r="B47" s="18"/>
      <c r="L47" s="18"/>
    </row>
    <row r="48" spans="2:12" ht="14.45" hidden="1" customHeight="1">
      <c r="B48" s="18"/>
      <c r="L48" s="18"/>
    </row>
    <row r="49" spans="2:12" ht="14.45" hidden="1" customHeight="1">
      <c r="B49" s="18"/>
      <c r="L49" s="18"/>
    </row>
    <row r="50" spans="2:12" s="1" customFormat="1" ht="14.45" hidden="1" customHeight="1">
      <c r="B50" s="27"/>
      <c r="D50" s="36" t="s">
        <v>50</v>
      </c>
      <c r="E50" s="37"/>
      <c r="F50" s="37"/>
      <c r="G50" s="36" t="s">
        <v>51</v>
      </c>
      <c r="H50" s="37"/>
      <c r="I50" s="37"/>
      <c r="J50" s="37"/>
      <c r="K50" s="37"/>
      <c r="L50" s="27"/>
    </row>
    <row r="51" spans="2:12" hidden="1">
      <c r="B51" s="18"/>
      <c r="L51" s="18"/>
    </row>
    <row r="52" spans="2:12" hidden="1">
      <c r="B52" s="18"/>
      <c r="L52" s="18"/>
    </row>
    <row r="53" spans="2:12" hidden="1">
      <c r="B53" s="18"/>
      <c r="L53" s="18"/>
    </row>
    <row r="54" spans="2:12" hidden="1">
      <c r="B54" s="18"/>
      <c r="L54" s="18"/>
    </row>
    <row r="55" spans="2:12" hidden="1">
      <c r="B55" s="18"/>
      <c r="L55" s="18"/>
    </row>
    <row r="56" spans="2:12" hidden="1">
      <c r="B56" s="18"/>
      <c r="L56" s="18"/>
    </row>
    <row r="57" spans="2:12" hidden="1">
      <c r="B57" s="18"/>
      <c r="L57" s="18"/>
    </row>
    <row r="58" spans="2:12" hidden="1">
      <c r="B58" s="18"/>
      <c r="L58" s="18"/>
    </row>
    <row r="59" spans="2:12" hidden="1">
      <c r="B59" s="18"/>
      <c r="L59" s="18"/>
    </row>
    <row r="60" spans="2:12" hidden="1">
      <c r="B60" s="18"/>
      <c r="L60" s="18"/>
    </row>
    <row r="61" spans="2:12" s="1" customFormat="1" ht="12.75" hidden="1">
      <c r="B61" s="27"/>
      <c r="D61" s="38" t="s">
        <v>52</v>
      </c>
      <c r="E61" s="29"/>
      <c r="F61" s="94" t="s">
        <v>53</v>
      </c>
      <c r="G61" s="38" t="s">
        <v>52</v>
      </c>
      <c r="H61" s="29"/>
      <c r="I61" s="29"/>
      <c r="J61" s="95" t="s">
        <v>53</v>
      </c>
      <c r="K61" s="29"/>
      <c r="L61" s="27"/>
    </row>
    <row r="62" spans="2:12" hidden="1">
      <c r="B62" s="18"/>
      <c r="L62" s="18"/>
    </row>
    <row r="63" spans="2:12" hidden="1">
      <c r="B63" s="18"/>
      <c r="L63" s="18"/>
    </row>
    <row r="64" spans="2:12" hidden="1">
      <c r="B64" s="18"/>
      <c r="L64" s="18"/>
    </row>
    <row r="65" spans="2:12" s="1" customFormat="1" ht="12.75" hidden="1">
      <c r="B65" s="27"/>
      <c r="D65" s="36" t="s">
        <v>54</v>
      </c>
      <c r="E65" s="37"/>
      <c r="F65" s="37"/>
      <c r="G65" s="36" t="s">
        <v>55</v>
      </c>
      <c r="H65" s="37"/>
      <c r="I65" s="37"/>
      <c r="J65" s="37"/>
      <c r="K65" s="37"/>
      <c r="L65" s="27"/>
    </row>
    <row r="66" spans="2:12" hidden="1">
      <c r="B66" s="18"/>
      <c r="L66" s="18"/>
    </row>
    <row r="67" spans="2:12" hidden="1">
      <c r="B67" s="18"/>
      <c r="L67" s="18"/>
    </row>
    <row r="68" spans="2:12" hidden="1">
      <c r="B68" s="18"/>
      <c r="L68" s="18"/>
    </row>
    <row r="69" spans="2:12" hidden="1">
      <c r="B69" s="18"/>
      <c r="L69" s="18"/>
    </row>
    <row r="70" spans="2:12" hidden="1">
      <c r="B70" s="18"/>
      <c r="L70" s="18"/>
    </row>
    <row r="71" spans="2:12" hidden="1">
      <c r="B71" s="18"/>
      <c r="L71" s="18"/>
    </row>
    <row r="72" spans="2:12" hidden="1">
      <c r="B72" s="18"/>
      <c r="L72" s="18"/>
    </row>
    <row r="73" spans="2:12" hidden="1">
      <c r="B73" s="18"/>
      <c r="L73" s="18"/>
    </row>
    <row r="74" spans="2:12" hidden="1">
      <c r="B74" s="18"/>
      <c r="L74" s="18"/>
    </row>
    <row r="75" spans="2:12" hidden="1">
      <c r="B75" s="18"/>
      <c r="L75" s="18"/>
    </row>
    <row r="76" spans="2:12" s="1" customFormat="1" ht="12.75" hidden="1">
      <c r="B76" s="27"/>
      <c r="D76" s="38" t="s">
        <v>52</v>
      </c>
      <c r="E76" s="29"/>
      <c r="F76" s="94" t="s">
        <v>53</v>
      </c>
      <c r="G76" s="38" t="s">
        <v>52</v>
      </c>
      <c r="H76" s="29"/>
      <c r="I76" s="29"/>
      <c r="J76" s="95" t="s">
        <v>53</v>
      </c>
      <c r="K76" s="29"/>
      <c r="L76" s="27"/>
    </row>
    <row r="77" spans="2:12" s="1" customFormat="1" ht="14.45" hidden="1" customHeight="1"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27"/>
    </row>
    <row r="78" spans="2:12" hidden="1"/>
    <row r="79" spans="2:12" hidden="1"/>
    <row r="80" spans="2:12" hidden="1"/>
    <row r="81" spans="2:47" s="1" customFormat="1" ht="6.95" customHeight="1"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27"/>
    </row>
    <row r="82" spans="2:47" s="1" customFormat="1" ht="24.95" customHeight="1">
      <c r="B82" s="27"/>
      <c r="C82" s="19" t="s">
        <v>115</v>
      </c>
      <c r="L82" s="27"/>
    </row>
    <row r="83" spans="2:47" s="1" customFormat="1" ht="6.95" customHeight="1">
      <c r="B83" s="27"/>
      <c r="L83" s="27"/>
    </row>
    <row r="84" spans="2:47" s="1" customFormat="1" ht="12" customHeight="1">
      <c r="B84" s="27"/>
      <c r="C84" s="24" t="s">
        <v>13</v>
      </c>
      <c r="L84" s="27"/>
    </row>
    <row r="85" spans="2:47" s="1" customFormat="1" ht="16.5" customHeight="1">
      <c r="B85" s="27"/>
      <c r="E85" s="191" t="str">
        <f>E7</f>
        <v>CERMNA-224-BYT-9</v>
      </c>
      <c r="F85" s="192"/>
      <c r="G85" s="192"/>
      <c r="H85" s="192"/>
      <c r="L85" s="27"/>
    </row>
    <row r="86" spans="2:47" s="1" customFormat="1" ht="12" customHeight="1">
      <c r="B86" s="27"/>
      <c r="C86" s="24" t="s">
        <v>112</v>
      </c>
      <c r="L86" s="27"/>
    </row>
    <row r="87" spans="2:47" s="1" customFormat="1" ht="16.5" customHeight="1">
      <c r="B87" s="27"/>
      <c r="E87" s="181" t="str">
        <f>E9</f>
        <v>30 - NÁBYTEK</v>
      </c>
      <c r="F87" s="190"/>
      <c r="G87" s="190"/>
      <c r="H87" s="190"/>
      <c r="L87" s="27"/>
    </row>
    <row r="88" spans="2:47" s="1" customFormat="1" ht="6.95" customHeight="1">
      <c r="B88" s="27"/>
      <c r="L88" s="27"/>
    </row>
    <row r="89" spans="2:47" s="1" customFormat="1" ht="12" customHeight="1">
      <c r="B89" s="27"/>
      <c r="C89" s="24" t="s">
        <v>18</v>
      </c>
      <c r="F89" s="22" t="str">
        <f>F12</f>
        <v>Dolní Čermná 224, okr. Ústí n. Orlicí</v>
      </c>
      <c r="I89" s="24" t="s">
        <v>20</v>
      </c>
      <c r="J89" s="47">
        <f>IF(J12="","",J12)</f>
        <v>45673</v>
      </c>
      <c r="L89" s="27"/>
    </row>
    <row r="90" spans="2:47" s="1" customFormat="1" ht="6.95" customHeight="1">
      <c r="B90" s="27"/>
      <c r="L90" s="27"/>
    </row>
    <row r="91" spans="2:47" s="1" customFormat="1" ht="15.2" customHeight="1">
      <c r="B91" s="27"/>
      <c r="C91" s="24" t="s">
        <v>21</v>
      </c>
      <c r="F91" s="22" t="str">
        <f>E15</f>
        <v>Dětský domov Dolní Čermná</v>
      </c>
      <c r="I91" s="24" t="s">
        <v>28</v>
      </c>
      <c r="J91" s="25" t="str">
        <f>E21</f>
        <v>vs-studio s.r.o.</v>
      </c>
      <c r="L91" s="27"/>
    </row>
    <row r="92" spans="2:47" s="1" customFormat="1" ht="15.2" customHeight="1">
      <c r="B92" s="27"/>
      <c r="C92" s="24" t="s">
        <v>26</v>
      </c>
      <c r="F92" s="22" t="str">
        <f>IF(E18="","",E18)</f>
        <v xml:space="preserve"> </v>
      </c>
      <c r="I92" s="24" t="s">
        <v>32</v>
      </c>
      <c r="J92" s="25" t="str">
        <f>E24</f>
        <v>Jaroslav Klíma</v>
      </c>
      <c r="L92" s="27"/>
    </row>
    <row r="93" spans="2:47" s="1" customFormat="1" ht="10.35" customHeight="1">
      <c r="B93" s="27"/>
      <c r="L93" s="27"/>
    </row>
    <row r="94" spans="2:47" s="1" customFormat="1" ht="29.25" customHeight="1">
      <c r="B94" s="27"/>
      <c r="C94" s="96" t="s">
        <v>116</v>
      </c>
      <c r="D94" s="88"/>
      <c r="E94" s="88"/>
      <c r="F94" s="88"/>
      <c r="G94" s="88"/>
      <c r="H94" s="88"/>
      <c r="I94" s="88"/>
      <c r="J94" s="97" t="s">
        <v>117</v>
      </c>
      <c r="K94" s="88"/>
      <c r="L94" s="27"/>
    </row>
    <row r="95" spans="2:47" s="1" customFormat="1" ht="10.35" customHeight="1">
      <c r="B95" s="27"/>
      <c r="L95" s="27"/>
    </row>
    <row r="96" spans="2:47" s="1" customFormat="1" ht="22.9" customHeight="1">
      <c r="B96" s="27"/>
      <c r="C96" s="98" t="s">
        <v>118</v>
      </c>
      <c r="J96" s="61">
        <f>J118</f>
        <v>0</v>
      </c>
      <c r="L96" s="27"/>
      <c r="AU96" s="15" t="s">
        <v>119</v>
      </c>
    </row>
    <row r="97" spans="2:12" s="8" customFormat="1" ht="24.95" customHeight="1">
      <c r="B97" s="99"/>
      <c r="D97" s="100" t="s">
        <v>123</v>
      </c>
      <c r="E97" s="101"/>
      <c r="F97" s="101"/>
      <c r="G97" s="101"/>
      <c r="H97" s="101"/>
      <c r="I97" s="101"/>
      <c r="J97" s="102">
        <f>J119</f>
        <v>0</v>
      </c>
      <c r="L97" s="99"/>
    </row>
    <row r="98" spans="2:12" s="9" customFormat="1" ht="19.899999999999999" customHeight="1">
      <c r="B98" s="103"/>
      <c r="D98" s="104" t="s">
        <v>126</v>
      </c>
      <c r="E98" s="105"/>
      <c r="F98" s="105"/>
      <c r="G98" s="105"/>
      <c r="H98" s="105"/>
      <c r="I98" s="105"/>
      <c r="J98" s="106">
        <f>J120</f>
        <v>0</v>
      </c>
      <c r="L98" s="103"/>
    </row>
    <row r="99" spans="2:12" s="1" customFormat="1" ht="21.75" customHeight="1">
      <c r="B99" s="27"/>
      <c r="L99" s="27"/>
    </row>
    <row r="100" spans="2:12" s="1" customFormat="1" ht="6.95" customHeight="1">
      <c r="B100" s="39"/>
      <c r="C100" s="40"/>
      <c r="D100" s="40"/>
      <c r="E100" s="40"/>
      <c r="F100" s="40"/>
      <c r="G100" s="40"/>
      <c r="H100" s="40"/>
      <c r="I100" s="40"/>
      <c r="J100" s="40"/>
      <c r="K100" s="40"/>
      <c r="L100" s="27"/>
    </row>
    <row r="104" spans="2:12" s="1" customFormat="1" ht="6.95" customHeight="1">
      <c r="B104" s="41"/>
      <c r="C104" s="42"/>
      <c r="D104" s="42"/>
      <c r="E104" s="42"/>
      <c r="F104" s="42"/>
      <c r="G104" s="42"/>
      <c r="H104" s="42"/>
      <c r="I104" s="42"/>
      <c r="J104" s="42"/>
      <c r="K104" s="42"/>
      <c r="L104" s="27"/>
    </row>
    <row r="105" spans="2:12" s="1" customFormat="1" ht="24.95" customHeight="1">
      <c r="B105" s="27"/>
      <c r="C105" s="19" t="s">
        <v>131</v>
      </c>
      <c r="L105" s="27"/>
    </row>
    <row r="106" spans="2:12" s="1" customFormat="1" ht="6.95" customHeight="1">
      <c r="B106" s="27"/>
      <c r="L106" s="27"/>
    </row>
    <row r="107" spans="2:12" s="1" customFormat="1" ht="12" customHeight="1">
      <c r="B107" s="27"/>
      <c r="C107" s="24" t="s">
        <v>13</v>
      </c>
      <c r="L107" s="27"/>
    </row>
    <row r="108" spans="2:12" s="1" customFormat="1" ht="16.5" customHeight="1">
      <c r="B108" s="27"/>
      <c r="E108" s="191" t="str">
        <f>E7</f>
        <v>CERMNA-224-BYT-9</v>
      </c>
      <c r="F108" s="192"/>
      <c r="G108" s="192"/>
      <c r="H108" s="192"/>
      <c r="L108" s="27"/>
    </row>
    <row r="109" spans="2:12" s="1" customFormat="1" ht="12" customHeight="1">
      <c r="B109" s="27"/>
      <c r="C109" s="24" t="s">
        <v>112</v>
      </c>
      <c r="L109" s="27"/>
    </row>
    <row r="110" spans="2:12" s="1" customFormat="1" ht="16.5" customHeight="1">
      <c r="B110" s="27"/>
      <c r="E110" s="181" t="str">
        <f>E9</f>
        <v>30 - NÁBYTEK</v>
      </c>
      <c r="F110" s="190"/>
      <c r="G110" s="190"/>
      <c r="H110" s="190"/>
      <c r="L110" s="27"/>
    </row>
    <row r="111" spans="2:12" s="1" customFormat="1" ht="6.95" customHeight="1">
      <c r="B111" s="27"/>
      <c r="L111" s="27"/>
    </row>
    <row r="112" spans="2:12" s="1" customFormat="1" ht="12" customHeight="1">
      <c r="B112" s="27"/>
      <c r="C112" s="24" t="s">
        <v>18</v>
      </c>
      <c r="F112" s="22" t="str">
        <f>F12</f>
        <v>Dolní Čermná 224, okr. Ústí n. Orlicí</v>
      </c>
      <c r="I112" s="24" t="s">
        <v>20</v>
      </c>
      <c r="J112" s="47">
        <f>IF(J12="","",J12)</f>
        <v>45673</v>
      </c>
      <c r="L112" s="27"/>
    </row>
    <row r="113" spans="2:65" s="1" customFormat="1" ht="6.95" customHeight="1">
      <c r="B113" s="27"/>
      <c r="L113" s="27"/>
    </row>
    <row r="114" spans="2:65" s="1" customFormat="1" ht="15.2" customHeight="1">
      <c r="B114" s="27"/>
      <c r="C114" s="24" t="s">
        <v>21</v>
      </c>
      <c r="F114" s="22" t="str">
        <f>E15</f>
        <v>Dětský domov Dolní Čermná</v>
      </c>
      <c r="I114" s="24" t="s">
        <v>28</v>
      </c>
      <c r="J114" s="25" t="str">
        <f>E21</f>
        <v>vs-studio s.r.o.</v>
      </c>
      <c r="L114" s="27"/>
    </row>
    <row r="115" spans="2:65" s="1" customFormat="1" ht="15.2" customHeight="1">
      <c r="B115" s="27"/>
      <c r="C115" s="24" t="s">
        <v>26</v>
      </c>
      <c r="F115" s="22" t="str">
        <f>IF(E18="","",E18)</f>
        <v xml:space="preserve"> </v>
      </c>
      <c r="I115" s="24" t="s">
        <v>32</v>
      </c>
      <c r="J115" s="25" t="str">
        <f>E24</f>
        <v>Jaroslav Klíma</v>
      </c>
      <c r="L115" s="27"/>
    </row>
    <row r="116" spans="2:65" s="1" customFormat="1" ht="10.35" customHeight="1">
      <c r="B116" s="27"/>
      <c r="L116" s="27"/>
    </row>
    <row r="117" spans="2:65" s="10" customFormat="1" ht="29.25" customHeight="1">
      <c r="B117" s="107"/>
      <c r="C117" s="108" t="s">
        <v>132</v>
      </c>
      <c r="D117" s="109" t="s">
        <v>62</v>
      </c>
      <c r="E117" s="109" t="s">
        <v>58</v>
      </c>
      <c r="F117" s="109" t="s">
        <v>59</v>
      </c>
      <c r="G117" s="109" t="s">
        <v>133</v>
      </c>
      <c r="H117" s="109" t="s">
        <v>134</v>
      </c>
      <c r="I117" s="109" t="s">
        <v>135</v>
      </c>
      <c r="J117" s="109" t="s">
        <v>117</v>
      </c>
      <c r="K117" s="110" t="s">
        <v>136</v>
      </c>
      <c r="L117" s="107"/>
      <c r="M117" s="54" t="s">
        <v>1</v>
      </c>
      <c r="N117" s="55" t="s">
        <v>41</v>
      </c>
      <c r="O117" s="55" t="s">
        <v>137</v>
      </c>
      <c r="P117" s="55" t="s">
        <v>138</v>
      </c>
      <c r="Q117" s="55" t="s">
        <v>139</v>
      </c>
      <c r="R117" s="55" t="s">
        <v>140</v>
      </c>
      <c r="S117" s="55" t="s">
        <v>141</v>
      </c>
      <c r="T117" s="56" t="s">
        <v>142</v>
      </c>
    </row>
    <row r="118" spans="2:65" s="1" customFormat="1" ht="22.9" customHeight="1">
      <c r="B118" s="27"/>
      <c r="C118" s="59" t="s">
        <v>143</v>
      </c>
      <c r="J118" s="111">
        <f>BK118</f>
        <v>0</v>
      </c>
      <c r="L118" s="27"/>
      <c r="M118" s="57"/>
      <c r="N118" s="48"/>
      <c r="O118" s="48"/>
      <c r="P118" s="112">
        <f>P119</f>
        <v>1.25</v>
      </c>
      <c r="Q118" s="48"/>
      <c r="R118" s="112">
        <f>R119</f>
        <v>0</v>
      </c>
      <c r="S118" s="48"/>
      <c r="T118" s="113">
        <f>T119</f>
        <v>0</v>
      </c>
      <c r="AT118" s="15" t="s">
        <v>76</v>
      </c>
      <c r="AU118" s="15" t="s">
        <v>119</v>
      </c>
      <c r="BK118" s="114">
        <f>BK119</f>
        <v>0</v>
      </c>
    </row>
    <row r="119" spans="2:65" s="11" customFormat="1" ht="25.9" customHeight="1">
      <c r="B119" s="115"/>
      <c r="C119" s="210"/>
      <c r="D119" s="211" t="s">
        <v>76</v>
      </c>
      <c r="E119" s="214" t="s">
        <v>200</v>
      </c>
      <c r="F119" s="214" t="s">
        <v>201</v>
      </c>
      <c r="G119" s="210"/>
      <c r="H119" s="210"/>
      <c r="I119" s="210"/>
      <c r="J119" s="215">
        <f>BK119</f>
        <v>0</v>
      </c>
      <c r="K119" s="210"/>
      <c r="L119" s="115"/>
      <c r="M119" s="118"/>
      <c r="P119" s="119">
        <f>P120</f>
        <v>1.25</v>
      </c>
      <c r="R119" s="119">
        <f>R120</f>
        <v>0</v>
      </c>
      <c r="T119" s="120">
        <f>T120</f>
        <v>0</v>
      </c>
      <c r="AR119" s="116" t="s">
        <v>108</v>
      </c>
      <c r="AT119" s="121" t="s">
        <v>76</v>
      </c>
      <c r="AU119" s="121" t="s">
        <v>77</v>
      </c>
      <c r="AY119" s="116" t="s">
        <v>146</v>
      </c>
      <c r="BK119" s="122">
        <f>BK120</f>
        <v>0</v>
      </c>
    </row>
    <row r="120" spans="2:65" s="11" customFormat="1" ht="22.9" customHeight="1">
      <c r="B120" s="115"/>
      <c r="C120" s="210"/>
      <c r="D120" s="211" t="s">
        <v>76</v>
      </c>
      <c r="E120" s="212" t="s">
        <v>266</v>
      </c>
      <c r="F120" s="212" t="s">
        <v>267</v>
      </c>
      <c r="G120" s="210"/>
      <c r="H120" s="210"/>
      <c r="I120" s="210"/>
      <c r="J120" s="213">
        <f>BK120</f>
        <v>0</v>
      </c>
      <c r="K120" s="210"/>
      <c r="L120" s="115"/>
      <c r="M120" s="118"/>
      <c r="P120" s="119">
        <f>SUM(P121:P130)</f>
        <v>1.25</v>
      </c>
      <c r="R120" s="119">
        <f>SUM(R121:R130)</f>
        <v>0</v>
      </c>
      <c r="T120" s="120">
        <f>SUM(T121:T130)</f>
        <v>0</v>
      </c>
      <c r="AR120" s="116" t="s">
        <v>108</v>
      </c>
      <c r="AT120" s="121" t="s">
        <v>76</v>
      </c>
      <c r="AU120" s="121" t="s">
        <v>85</v>
      </c>
      <c r="AY120" s="116" t="s">
        <v>146</v>
      </c>
      <c r="BK120" s="122">
        <f>SUM(BK121:BK130)</f>
        <v>0</v>
      </c>
    </row>
    <row r="121" spans="2:65" s="1" customFormat="1" ht="16.5" customHeight="1">
      <c r="B121" s="124"/>
      <c r="C121" s="205" t="s">
        <v>85</v>
      </c>
      <c r="D121" s="206" t="s">
        <v>149</v>
      </c>
      <c r="E121" s="207" t="s">
        <v>930</v>
      </c>
      <c r="F121" s="204" t="s">
        <v>974</v>
      </c>
      <c r="G121" s="208" t="s">
        <v>348</v>
      </c>
      <c r="H121" s="209">
        <v>1</v>
      </c>
      <c r="I121" s="155">
        <v>0</v>
      </c>
      <c r="J121" s="203">
        <f>ROUND(I121*H121,2)</f>
        <v>0</v>
      </c>
      <c r="K121" s="204" t="s">
        <v>231</v>
      </c>
      <c r="L121" s="27"/>
      <c r="M121" s="128" t="s">
        <v>1</v>
      </c>
      <c r="N121" s="129" t="s">
        <v>43</v>
      </c>
      <c r="O121" s="130">
        <v>0.25</v>
      </c>
      <c r="P121" s="130">
        <f>O121*H121</f>
        <v>0.25</v>
      </c>
      <c r="Q121" s="130">
        <v>0</v>
      </c>
      <c r="R121" s="130">
        <f>Q121*H121</f>
        <v>0</v>
      </c>
      <c r="S121" s="130">
        <v>0</v>
      </c>
      <c r="T121" s="131">
        <f>S121*H121</f>
        <v>0</v>
      </c>
      <c r="AR121" s="132" t="s">
        <v>207</v>
      </c>
      <c r="AT121" s="132" t="s">
        <v>149</v>
      </c>
      <c r="AU121" s="132" t="s">
        <v>108</v>
      </c>
      <c r="AY121" s="15" t="s">
        <v>146</v>
      </c>
      <c r="BE121" s="133">
        <f>IF(N121="základní",J121,0)</f>
        <v>0</v>
      </c>
      <c r="BF121" s="133">
        <f>IF(N121="snížená",J121,0)</f>
        <v>0</v>
      </c>
      <c r="BG121" s="133">
        <f>IF(N121="zákl. přenesená",J121,0)</f>
        <v>0</v>
      </c>
      <c r="BH121" s="133">
        <f>IF(N121="sníž. přenesená",J121,0)</f>
        <v>0</v>
      </c>
      <c r="BI121" s="133">
        <f>IF(N121="nulová",J121,0)</f>
        <v>0</v>
      </c>
      <c r="BJ121" s="15" t="s">
        <v>108</v>
      </c>
      <c r="BK121" s="133">
        <f>ROUND(I121*H121,2)</f>
        <v>0</v>
      </c>
      <c r="BL121" s="15" t="s">
        <v>207</v>
      </c>
      <c r="BM121" s="132" t="s">
        <v>931</v>
      </c>
    </row>
    <row r="122" spans="2:65" s="12" customFormat="1">
      <c r="B122" s="134"/>
      <c r="C122" s="193"/>
      <c r="D122" s="194" t="s">
        <v>156</v>
      </c>
      <c r="E122" s="195" t="s">
        <v>1</v>
      </c>
      <c r="F122" s="196" t="s">
        <v>85</v>
      </c>
      <c r="G122" s="193"/>
      <c r="H122" s="197">
        <v>1</v>
      </c>
      <c r="I122" s="193"/>
      <c r="J122" s="193"/>
      <c r="K122" s="193"/>
      <c r="L122" s="134"/>
      <c r="M122" s="137"/>
      <c r="T122" s="138"/>
      <c r="AT122" s="136" t="s">
        <v>156</v>
      </c>
      <c r="AU122" s="136" t="s">
        <v>108</v>
      </c>
      <c r="AV122" s="12" t="s">
        <v>108</v>
      </c>
      <c r="AW122" s="12" t="s">
        <v>31</v>
      </c>
      <c r="AX122" s="12" t="s">
        <v>85</v>
      </c>
      <c r="AY122" s="136" t="s">
        <v>146</v>
      </c>
    </row>
    <row r="123" spans="2:65" s="1" customFormat="1" ht="16.5" customHeight="1">
      <c r="B123" s="124"/>
      <c r="C123" s="205" t="s">
        <v>108</v>
      </c>
      <c r="D123" s="206" t="s">
        <v>149</v>
      </c>
      <c r="E123" s="207" t="s">
        <v>932</v>
      </c>
      <c r="F123" s="204" t="s">
        <v>975</v>
      </c>
      <c r="G123" s="208" t="s">
        <v>348</v>
      </c>
      <c r="H123" s="209">
        <v>1</v>
      </c>
      <c r="I123" s="155">
        <v>0</v>
      </c>
      <c r="J123" s="203">
        <f>ROUND(I123*H123,2)</f>
        <v>0</v>
      </c>
      <c r="K123" s="204" t="s">
        <v>231</v>
      </c>
      <c r="L123" s="27"/>
      <c r="M123" s="128" t="s">
        <v>1</v>
      </c>
      <c r="N123" s="129" t="s">
        <v>43</v>
      </c>
      <c r="O123" s="130">
        <v>0.25</v>
      </c>
      <c r="P123" s="130">
        <f>O123*H123</f>
        <v>0.25</v>
      </c>
      <c r="Q123" s="130">
        <v>0</v>
      </c>
      <c r="R123" s="130">
        <f>Q123*H123</f>
        <v>0</v>
      </c>
      <c r="S123" s="130">
        <v>0</v>
      </c>
      <c r="T123" s="131">
        <f>S123*H123</f>
        <v>0</v>
      </c>
      <c r="AR123" s="132" t="s">
        <v>207</v>
      </c>
      <c r="AT123" s="132" t="s">
        <v>149</v>
      </c>
      <c r="AU123" s="132" t="s">
        <v>108</v>
      </c>
      <c r="AY123" s="15" t="s">
        <v>146</v>
      </c>
      <c r="BE123" s="133">
        <f>IF(N123="základní",J123,0)</f>
        <v>0</v>
      </c>
      <c r="BF123" s="133">
        <f>IF(N123="snížená",J123,0)</f>
        <v>0</v>
      </c>
      <c r="BG123" s="133">
        <f>IF(N123="zákl. přenesená",J123,0)</f>
        <v>0</v>
      </c>
      <c r="BH123" s="133">
        <f>IF(N123="sníž. přenesená",J123,0)</f>
        <v>0</v>
      </c>
      <c r="BI123" s="133">
        <f>IF(N123="nulová",J123,0)</f>
        <v>0</v>
      </c>
      <c r="BJ123" s="15" t="s">
        <v>108</v>
      </c>
      <c r="BK123" s="133">
        <f>ROUND(I123*H123,2)</f>
        <v>0</v>
      </c>
      <c r="BL123" s="15" t="s">
        <v>207</v>
      </c>
      <c r="BM123" s="132" t="s">
        <v>933</v>
      </c>
    </row>
    <row r="124" spans="2:65" s="12" customFormat="1">
      <c r="B124" s="134"/>
      <c r="C124" s="193"/>
      <c r="D124" s="194" t="s">
        <v>156</v>
      </c>
      <c r="E124" s="195" t="s">
        <v>1</v>
      </c>
      <c r="F124" s="196" t="s">
        <v>85</v>
      </c>
      <c r="G124" s="193"/>
      <c r="H124" s="197">
        <v>1</v>
      </c>
      <c r="I124" s="193"/>
      <c r="J124" s="193"/>
      <c r="K124" s="193"/>
      <c r="L124" s="134"/>
      <c r="M124" s="137"/>
      <c r="T124" s="138"/>
      <c r="AT124" s="136" t="s">
        <v>156</v>
      </c>
      <c r="AU124" s="136" t="s">
        <v>108</v>
      </c>
      <c r="AV124" s="12" t="s">
        <v>108</v>
      </c>
      <c r="AW124" s="12" t="s">
        <v>31</v>
      </c>
      <c r="AX124" s="12" t="s">
        <v>85</v>
      </c>
      <c r="AY124" s="136" t="s">
        <v>146</v>
      </c>
    </row>
    <row r="125" spans="2:65" s="1" customFormat="1" ht="16.5" customHeight="1">
      <c r="B125" s="124"/>
      <c r="C125" s="205" t="s">
        <v>163</v>
      </c>
      <c r="D125" s="206" t="s">
        <v>149</v>
      </c>
      <c r="E125" s="207" t="s">
        <v>934</v>
      </c>
      <c r="F125" s="204" t="s">
        <v>978</v>
      </c>
      <c r="G125" s="208" t="s">
        <v>348</v>
      </c>
      <c r="H125" s="209">
        <v>1</v>
      </c>
      <c r="I125" s="155">
        <v>0</v>
      </c>
      <c r="J125" s="203">
        <f>ROUND(I125*H125,2)</f>
        <v>0</v>
      </c>
      <c r="K125" s="204" t="s">
        <v>231</v>
      </c>
      <c r="L125" s="27"/>
      <c r="M125" s="128" t="s">
        <v>1</v>
      </c>
      <c r="N125" s="129" t="s">
        <v>43</v>
      </c>
      <c r="O125" s="130">
        <v>0.25</v>
      </c>
      <c r="P125" s="130">
        <f>O125*H125</f>
        <v>0.25</v>
      </c>
      <c r="Q125" s="130">
        <v>0</v>
      </c>
      <c r="R125" s="130">
        <f>Q125*H125</f>
        <v>0</v>
      </c>
      <c r="S125" s="130">
        <v>0</v>
      </c>
      <c r="T125" s="131">
        <f>S125*H125</f>
        <v>0</v>
      </c>
      <c r="AR125" s="132" t="s">
        <v>207</v>
      </c>
      <c r="AT125" s="132" t="s">
        <v>149</v>
      </c>
      <c r="AU125" s="132" t="s">
        <v>108</v>
      </c>
      <c r="AY125" s="15" t="s">
        <v>146</v>
      </c>
      <c r="BE125" s="133">
        <f>IF(N125="základní",J125,0)</f>
        <v>0</v>
      </c>
      <c r="BF125" s="133">
        <f>IF(N125="snížená",J125,0)</f>
        <v>0</v>
      </c>
      <c r="BG125" s="133">
        <f>IF(N125="zákl. přenesená",J125,0)</f>
        <v>0</v>
      </c>
      <c r="BH125" s="133">
        <f>IF(N125="sníž. přenesená",J125,0)</f>
        <v>0</v>
      </c>
      <c r="BI125" s="133">
        <f>IF(N125="nulová",J125,0)</f>
        <v>0</v>
      </c>
      <c r="BJ125" s="15" t="s">
        <v>108</v>
      </c>
      <c r="BK125" s="133">
        <f>ROUND(I125*H125,2)</f>
        <v>0</v>
      </c>
      <c r="BL125" s="15" t="s">
        <v>207</v>
      </c>
      <c r="BM125" s="132" t="s">
        <v>935</v>
      </c>
    </row>
    <row r="126" spans="2:65" s="12" customFormat="1">
      <c r="B126" s="134"/>
      <c r="C126" s="193"/>
      <c r="D126" s="194" t="s">
        <v>156</v>
      </c>
      <c r="E126" s="195" t="s">
        <v>1</v>
      </c>
      <c r="F126" s="196" t="s">
        <v>85</v>
      </c>
      <c r="G126" s="193"/>
      <c r="H126" s="197">
        <v>1</v>
      </c>
      <c r="I126" s="193"/>
      <c r="J126" s="193"/>
      <c r="K126" s="193"/>
      <c r="L126" s="134"/>
      <c r="M126" s="137"/>
      <c r="T126" s="138"/>
      <c r="AT126" s="136" t="s">
        <v>156</v>
      </c>
      <c r="AU126" s="136" t="s">
        <v>108</v>
      </c>
      <c r="AV126" s="12" t="s">
        <v>108</v>
      </c>
      <c r="AW126" s="12" t="s">
        <v>31</v>
      </c>
      <c r="AX126" s="12" t="s">
        <v>85</v>
      </c>
      <c r="AY126" s="136" t="s">
        <v>146</v>
      </c>
    </row>
    <row r="127" spans="2:65" s="1" customFormat="1" ht="16.5" customHeight="1">
      <c r="B127" s="124"/>
      <c r="C127" s="205" t="s">
        <v>154</v>
      </c>
      <c r="D127" s="206" t="s">
        <v>149</v>
      </c>
      <c r="E127" s="207" t="s">
        <v>936</v>
      </c>
      <c r="F127" s="204" t="s">
        <v>976</v>
      </c>
      <c r="G127" s="208" t="s">
        <v>348</v>
      </c>
      <c r="H127" s="209">
        <v>1</v>
      </c>
      <c r="I127" s="155">
        <v>0</v>
      </c>
      <c r="J127" s="203">
        <f>ROUND(I127*H127,2)</f>
        <v>0</v>
      </c>
      <c r="K127" s="204" t="s">
        <v>231</v>
      </c>
      <c r="L127" s="27"/>
      <c r="M127" s="128" t="s">
        <v>1</v>
      </c>
      <c r="N127" s="129" t="s">
        <v>43</v>
      </c>
      <c r="O127" s="130">
        <v>0.25</v>
      </c>
      <c r="P127" s="130">
        <f>O127*H127</f>
        <v>0.25</v>
      </c>
      <c r="Q127" s="130">
        <v>0</v>
      </c>
      <c r="R127" s="130">
        <f>Q127*H127</f>
        <v>0</v>
      </c>
      <c r="S127" s="130">
        <v>0</v>
      </c>
      <c r="T127" s="131">
        <f>S127*H127</f>
        <v>0</v>
      </c>
      <c r="AR127" s="132" t="s">
        <v>207</v>
      </c>
      <c r="AT127" s="132" t="s">
        <v>149</v>
      </c>
      <c r="AU127" s="132" t="s">
        <v>108</v>
      </c>
      <c r="AY127" s="15" t="s">
        <v>146</v>
      </c>
      <c r="BE127" s="133">
        <f>IF(N127="základní",J127,0)</f>
        <v>0</v>
      </c>
      <c r="BF127" s="133">
        <f>IF(N127="snížená",J127,0)</f>
        <v>0</v>
      </c>
      <c r="BG127" s="133">
        <f>IF(N127="zákl. přenesená",J127,0)</f>
        <v>0</v>
      </c>
      <c r="BH127" s="133">
        <f>IF(N127="sníž. přenesená",J127,0)</f>
        <v>0</v>
      </c>
      <c r="BI127" s="133">
        <f>IF(N127="nulová",J127,0)</f>
        <v>0</v>
      </c>
      <c r="BJ127" s="15" t="s">
        <v>108</v>
      </c>
      <c r="BK127" s="133">
        <f>ROUND(I127*H127,2)</f>
        <v>0</v>
      </c>
      <c r="BL127" s="15" t="s">
        <v>207</v>
      </c>
      <c r="BM127" s="132" t="s">
        <v>937</v>
      </c>
    </row>
    <row r="128" spans="2:65" s="12" customFormat="1">
      <c r="B128" s="134"/>
      <c r="C128" s="193"/>
      <c r="D128" s="194" t="s">
        <v>156</v>
      </c>
      <c r="E128" s="195" t="s">
        <v>1</v>
      </c>
      <c r="F128" s="196" t="s">
        <v>85</v>
      </c>
      <c r="G128" s="193"/>
      <c r="H128" s="197">
        <v>1</v>
      </c>
      <c r="I128" s="193"/>
      <c r="J128" s="193"/>
      <c r="K128" s="193"/>
      <c r="L128" s="134"/>
      <c r="M128" s="137"/>
      <c r="T128" s="138"/>
      <c r="AT128" s="136" t="s">
        <v>156</v>
      </c>
      <c r="AU128" s="136" t="s">
        <v>108</v>
      </c>
      <c r="AV128" s="12" t="s">
        <v>108</v>
      </c>
      <c r="AW128" s="12" t="s">
        <v>31</v>
      </c>
      <c r="AX128" s="12" t="s">
        <v>85</v>
      </c>
      <c r="AY128" s="136" t="s">
        <v>146</v>
      </c>
    </row>
    <row r="129" spans="2:65" s="1" customFormat="1" ht="16.5" customHeight="1">
      <c r="B129" s="124"/>
      <c r="C129" s="205" t="s">
        <v>172</v>
      </c>
      <c r="D129" s="206" t="s">
        <v>149</v>
      </c>
      <c r="E129" s="207" t="s">
        <v>938</v>
      </c>
      <c r="F129" s="204" t="s">
        <v>977</v>
      </c>
      <c r="G129" s="208" t="s">
        <v>348</v>
      </c>
      <c r="H129" s="209">
        <v>1</v>
      </c>
      <c r="I129" s="155">
        <v>0</v>
      </c>
      <c r="J129" s="203">
        <f>ROUND(I129*H129,2)</f>
        <v>0</v>
      </c>
      <c r="K129" s="204" t="s">
        <v>231</v>
      </c>
      <c r="L129" s="27"/>
      <c r="M129" s="128" t="s">
        <v>1</v>
      </c>
      <c r="N129" s="129" t="s">
        <v>43</v>
      </c>
      <c r="O129" s="130">
        <v>0.25</v>
      </c>
      <c r="P129" s="130">
        <f>O129*H129</f>
        <v>0.25</v>
      </c>
      <c r="Q129" s="130">
        <v>0</v>
      </c>
      <c r="R129" s="130">
        <f>Q129*H129</f>
        <v>0</v>
      </c>
      <c r="S129" s="130">
        <v>0</v>
      </c>
      <c r="T129" s="131">
        <f>S129*H129</f>
        <v>0</v>
      </c>
      <c r="AR129" s="132" t="s">
        <v>207</v>
      </c>
      <c r="AT129" s="132" t="s">
        <v>149</v>
      </c>
      <c r="AU129" s="132" t="s">
        <v>108</v>
      </c>
      <c r="AY129" s="15" t="s">
        <v>146</v>
      </c>
      <c r="BE129" s="133">
        <f>IF(N129="základní",J129,0)</f>
        <v>0</v>
      </c>
      <c r="BF129" s="133">
        <f>IF(N129="snížená",J129,0)</f>
        <v>0</v>
      </c>
      <c r="BG129" s="133">
        <f>IF(N129="zákl. přenesená",J129,0)</f>
        <v>0</v>
      </c>
      <c r="BH129" s="133">
        <f>IF(N129="sníž. přenesená",J129,0)</f>
        <v>0</v>
      </c>
      <c r="BI129" s="133">
        <f>IF(N129="nulová",J129,0)</f>
        <v>0</v>
      </c>
      <c r="BJ129" s="15" t="s">
        <v>108</v>
      </c>
      <c r="BK129" s="133">
        <f>ROUND(I129*H129,2)</f>
        <v>0</v>
      </c>
      <c r="BL129" s="15" t="s">
        <v>207</v>
      </c>
      <c r="BM129" s="132" t="s">
        <v>939</v>
      </c>
    </row>
    <row r="130" spans="2:65" s="12" customFormat="1">
      <c r="B130" s="134"/>
      <c r="C130" s="193"/>
      <c r="D130" s="194" t="s">
        <v>156</v>
      </c>
      <c r="E130" s="195" t="s">
        <v>1</v>
      </c>
      <c r="F130" s="196" t="s">
        <v>85</v>
      </c>
      <c r="G130" s="193"/>
      <c r="H130" s="197">
        <v>1</v>
      </c>
      <c r="I130" s="193"/>
      <c r="J130" s="193"/>
      <c r="K130" s="193"/>
      <c r="L130" s="134"/>
      <c r="M130" s="149"/>
      <c r="N130" s="150"/>
      <c r="O130" s="150"/>
      <c r="P130" s="150"/>
      <c r="Q130" s="150"/>
      <c r="R130" s="150"/>
      <c r="S130" s="150"/>
      <c r="T130" s="151"/>
      <c r="AT130" s="136" t="s">
        <v>156</v>
      </c>
      <c r="AU130" s="136" t="s">
        <v>108</v>
      </c>
      <c r="AV130" s="12" t="s">
        <v>108</v>
      </c>
      <c r="AW130" s="12" t="s">
        <v>31</v>
      </c>
      <c r="AX130" s="12" t="s">
        <v>85</v>
      </c>
      <c r="AY130" s="136" t="s">
        <v>146</v>
      </c>
    </row>
    <row r="131" spans="2:65" s="1" customFormat="1" ht="6.95" customHeight="1">
      <c r="B131" s="39"/>
      <c r="C131" s="202"/>
      <c r="D131" s="202"/>
      <c r="E131" s="202"/>
      <c r="F131" s="202"/>
      <c r="G131" s="202"/>
      <c r="H131" s="202"/>
      <c r="I131" s="202"/>
      <c r="J131" s="202"/>
      <c r="K131" s="202"/>
      <c r="L131" s="27"/>
    </row>
  </sheetData>
  <sheetProtection sheet="1" objects="1" scenarios="1" selectLockedCells="1"/>
  <autoFilter ref="C117:K130" xr:uid="{00000000-0009-0000-0000-000007000000}"/>
  <mergeCells count="9">
    <mergeCell ref="E87:H87"/>
    <mergeCell ref="E108:H108"/>
    <mergeCell ref="E110:H110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B2:BM123"/>
  <sheetViews>
    <sheetView showGridLines="0" topLeftCell="A108" workbookViewId="0">
      <selection activeCell="I121" sqref="I121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56" t="s">
        <v>5</v>
      </c>
      <c r="M2" s="157"/>
      <c r="N2" s="157"/>
      <c r="O2" s="157"/>
      <c r="P2" s="157"/>
      <c r="Q2" s="157"/>
      <c r="R2" s="157"/>
      <c r="S2" s="157"/>
      <c r="T2" s="157"/>
      <c r="U2" s="157"/>
      <c r="V2" s="157"/>
      <c r="AT2" s="15" t="s">
        <v>107</v>
      </c>
    </row>
    <row r="3" spans="2:46" ht="6.95" hidden="1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108</v>
      </c>
    </row>
    <row r="4" spans="2:46" ht="24.95" hidden="1" customHeight="1">
      <c r="B4" s="18"/>
      <c r="D4" s="19" t="s">
        <v>111</v>
      </c>
      <c r="L4" s="18"/>
      <c r="M4" s="83" t="s">
        <v>10</v>
      </c>
      <c r="AT4" s="15" t="s">
        <v>3</v>
      </c>
    </row>
    <row r="5" spans="2:46" ht="6.95" hidden="1" customHeight="1">
      <c r="B5" s="18"/>
      <c r="L5" s="18"/>
    </row>
    <row r="6" spans="2:46" ht="12" hidden="1" customHeight="1">
      <c r="B6" s="18"/>
      <c r="D6" s="24" t="s">
        <v>13</v>
      </c>
      <c r="L6" s="18"/>
    </row>
    <row r="7" spans="2:46" ht="16.5" hidden="1" customHeight="1">
      <c r="B7" s="18"/>
      <c r="E7" s="191" t="str">
        <f>'Rekapitulace zakázky'!K6</f>
        <v>CERMNA-224-BYT-9</v>
      </c>
      <c r="F7" s="192"/>
      <c r="G7" s="192"/>
      <c r="H7" s="192"/>
      <c r="L7" s="18"/>
    </row>
    <row r="8" spans="2:46" s="1" customFormat="1" ht="12" hidden="1" customHeight="1">
      <c r="B8" s="27"/>
      <c r="D8" s="24" t="s">
        <v>112</v>
      </c>
      <c r="L8" s="27"/>
    </row>
    <row r="9" spans="2:46" s="1" customFormat="1" ht="16.5" hidden="1" customHeight="1">
      <c r="B9" s="27"/>
      <c r="E9" s="181" t="s">
        <v>940</v>
      </c>
      <c r="F9" s="190"/>
      <c r="G9" s="190"/>
      <c r="H9" s="190"/>
      <c r="L9" s="27"/>
    </row>
    <row r="10" spans="2:46" s="1" customFormat="1" hidden="1">
      <c r="B10" s="27"/>
      <c r="L10" s="27"/>
    </row>
    <row r="11" spans="2:46" s="1" customFormat="1" ht="12" hidden="1" customHeight="1">
      <c r="B11" s="27"/>
      <c r="D11" s="24" t="s">
        <v>15</v>
      </c>
      <c r="F11" s="22" t="s">
        <v>16</v>
      </c>
      <c r="I11" s="24" t="s">
        <v>17</v>
      </c>
      <c r="J11" s="22" t="s">
        <v>1</v>
      </c>
      <c r="L11" s="27"/>
    </row>
    <row r="12" spans="2:46" s="1" customFormat="1" ht="12" hidden="1" customHeight="1">
      <c r="B12" s="27"/>
      <c r="D12" s="24" t="s">
        <v>18</v>
      </c>
      <c r="F12" s="22" t="s">
        <v>19</v>
      </c>
      <c r="I12" s="24" t="s">
        <v>20</v>
      </c>
      <c r="J12" s="47">
        <f>'Rekapitulace zakázky'!AN8</f>
        <v>45673</v>
      </c>
      <c r="L12" s="27"/>
    </row>
    <row r="13" spans="2:46" s="1" customFormat="1" ht="10.9" hidden="1" customHeight="1">
      <c r="B13" s="27"/>
      <c r="L13" s="27"/>
    </row>
    <row r="14" spans="2:46" s="1" customFormat="1" ht="12" hidden="1" customHeight="1">
      <c r="B14" s="27"/>
      <c r="D14" s="24" t="s">
        <v>21</v>
      </c>
      <c r="I14" s="24" t="s">
        <v>22</v>
      </c>
      <c r="J14" s="22" t="s">
        <v>23</v>
      </c>
      <c r="L14" s="27"/>
    </row>
    <row r="15" spans="2:46" s="1" customFormat="1" ht="18" hidden="1" customHeight="1">
      <c r="B15" s="27"/>
      <c r="E15" s="22" t="s">
        <v>24</v>
      </c>
      <c r="I15" s="24" t="s">
        <v>25</v>
      </c>
      <c r="J15" s="22" t="s">
        <v>1</v>
      </c>
      <c r="L15" s="27"/>
    </row>
    <row r="16" spans="2:46" s="1" customFormat="1" ht="6.95" hidden="1" customHeight="1">
      <c r="B16" s="27"/>
      <c r="L16" s="27"/>
    </row>
    <row r="17" spans="2:12" s="1" customFormat="1" ht="12" hidden="1" customHeight="1">
      <c r="B17" s="27"/>
      <c r="D17" s="24" t="s">
        <v>26</v>
      </c>
      <c r="I17" s="24" t="s">
        <v>22</v>
      </c>
      <c r="J17" s="22" t="str">
        <f>'Rekapitulace zakázky'!AN13</f>
        <v/>
      </c>
      <c r="L17" s="27"/>
    </row>
    <row r="18" spans="2:12" s="1" customFormat="1" ht="18" hidden="1" customHeight="1">
      <c r="B18" s="27"/>
      <c r="E18" s="165" t="str">
        <f>'Rekapitulace zakázky'!E14</f>
        <v xml:space="preserve"> </v>
      </c>
      <c r="F18" s="165"/>
      <c r="G18" s="165"/>
      <c r="H18" s="165"/>
      <c r="I18" s="24" t="s">
        <v>25</v>
      </c>
      <c r="J18" s="22" t="str">
        <f>'Rekapitulace zakázky'!AN14</f>
        <v/>
      </c>
      <c r="L18" s="27"/>
    </row>
    <row r="19" spans="2:12" s="1" customFormat="1" ht="6.95" hidden="1" customHeight="1">
      <c r="B19" s="27"/>
      <c r="L19" s="27"/>
    </row>
    <row r="20" spans="2:12" s="1" customFormat="1" ht="12" hidden="1" customHeight="1">
      <c r="B20" s="27"/>
      <c r="D20" s="24" t="s">
        <v>28</v>
      </c>
      <c r="I20" s="24" t="s">
        <v>22</v>
      </c>
      <c r="J20" s="22" t="s">
        <v>29</v>
      </c>
      <c r="L20" s="27"/>
    </row>
    <row r="21" spans="2:12" s="1" customFormat="1" ht="18" hidden="1" customHeight="1">
      <c r="B21" s="27"/>
      <c r="E21" s="22" t="s">
        <v>30</v>
      </c>
      <c r="I21" s="24" t="s">
        <v>25</v>
      </c>
      <c r="J21" s="22" t="s">
        <v>1</v>
      </c>
      <c r="L21" s="27"/>
    </row>
    <row r="22" spans="2:12" s="1" customFormat="1" ht="6.95" hidden="1" customHeight="1">
      <c r="B22" s="27"/>
      <c r="L22" s="27"/>
    </row>
    <row r="23" spans="2:12" s="1" customFormat="1" ht="12" hidden="1" customHeight="1">
      <c r="B23" s="27"/>
      <c r="D23" s="24" t="s">
        <v>32</v>
      </c>
      <c r="I23" s="24" t="s">
        <v>22</v>
      </c>
      <c r="J23" s="22" t="s">
        <v>33</v>
      </c>
      <c r="L23" s="27"/>
    </row>
    <row r="24" spans="2:12" s="1" customFormat="1" ht="18" hidden="1" customHeight="1">
      <c r="B24" s="27"/>
      <c r="E24" s="22" t="s">
        <v>34</v>
      </c>
      <c r="I24" s="24" t="s">
        <v>25</v>
      </c>
      <c r="J24" s="22" t="s">
        <v>1</v>
      </c>
      <c r="L24" s="27"/>
    </row>
    <row r="25" spans="2:12" s="1" customFormat="1" ht="6.95" hidden="1" customHeight="1">
      <c r="B25" s="27"/>
      <c r="L25" s="27"/>
    </row>
    <row r="26" spans="2:12" s="1" customFormat="1" ht="12" hidden="1" customHeight="1">
      <c r="B26" s="27"/>
      <c r="D26" s="24" t="s">
        <v>35</v>
      </c>
      <c r="L26" s="27"/>
    </row>
    <row r="27" spans="2:12" s="7" customFormat="1" ht="23.25" hidden="1" customHeight="1">
      <c r="B27" s="84"/>
      <c r="E27" s="167" t="s">
        <v>114</v>
      </c>
      <c r="F27" s="167"/>
      <c r="G27" s="167"/>
      <c r="H27" s="167"/>
      <c r="L27" s="84"/>
    </row>
    <row r="28" spans="2:12" s="1" customFormat="1" ht="6.95" hidden="1" customHeight="1">
      <c r="B28" s="27"/>
      <c r="L28" s="27"/>
    </row>
    <row r="29" spans="2:12" s="1" customFormat="1" ht="6.95" hidden="1" customHeight="1">
      <c r="B29" s="27"/>
      <c r="D29" s="48"/>
      <c r="E29" s="48"/>
      <c r="F29" s="48"/>
      <c r="G29" s="48"/>
      <c r="H29" s="48"/>
      <c r="I29" s="48"/>
      <c r="J29" s="48"/>
      <c r="K29" s="48"/>
      <c r="L29" s="27"/>
    </row>
    <row r="30" spans="2:12" s="1" customFormat="1" ht="25.35" hidden="1" customHeight="1">
      <c r="B30" s="27"/>
      <c r="D30" s="85" t="s">
        <v>37</v>
      </c>
      <c r="J30" s="61">
        <f>ROUND(J118, 2)</f>
        <v>0</v>
      </c>
      <c r="L30" s="27"/>
    </row>
    <row r="31" spans="2:12" s="1" customFormat="1" ht="6.95" hidden="1" customHeight="1">
      <c r="B31" s="27"/>
      <c r="D31" s="48"/>
      <c r="E31" s="48"/>
      <c r="F31" s="48"/>
      <c r="G31" s="48"/>
      <c r="H31" s="48"/>
      <c r="I31" s="48"/>
      <c r="J31" s="48"/>
      <c r="K31" s="48"/>
      <c r="L31" s="27"/>
    </row>
    <row r="32" spans="2:12" s="1" customFormat="1" ht="14.45" hidden="1" customHeight="1">
      <c r="B32" s="27"/>
      <c r="F32" s="30" t="s">
        <v>39</v>
      </c>
      <c r="I32" s="30" t="s">
        <v>38</v>
      </c>
      <c r="J32" s="30" t="s">
        <v>40</v>
      </c>
      <c r="L32" s="27"/>
    </row>
    <row r="33" spans="2:12" s="1" customFormat="1" ht="14.45" hidden="1" customHeight="1">
      <c r="B33" s="27"/>
      <c r="D33" s="50" t="s">
        <v>41</v>
      </c>
      <c r="E33" s="24" t="s">
        <v>42</v>
      </c>
      <c r="F33" s="86">
        <f>ROUND((SUM(BE118:BE122)),  2)</f>
        <v>0</v>
      </c>
      <c r="I33" s="87">
        <v>0.21</v>
      </c>
      <c r="J33" s="86">
        <f>ROUND(((SUM(BE118:BE122))*I33),  2)</f>
        <v>0</v>
      </c>
      <c r="L33" s="27"/>
    </row>
    <row r="34" spans="2:12" s="1" customFormat="1" ht="14.45" hidden="1" customHeight="1">
      <c r="B34" s="27"/>
      <c r="E34" s="24" t="s">
        <v>43</v>
      </c>
      <c r="F34" s="86">
        <f>ROUND((SUM(BF118:BF122)),  2)</f>
        <v>0</v>
      </c>
      <c r="I34" s="87">
        <v>0.12</v>
      </c>
      <c r="J34" s="86">
        <f>ROUND(((SUM(BF118:BF122))*I34),  2)</f>
        <v>0</v>
      </c>
      <c r="L34" s="27"/>
    </row>
    <row r="35" spans="2:12" s="1" customFormat="1" ht="14.45" hidden="1" customHeight="1">
      <c r="B35" s="27"/>
      <c r="E35" s="24" t="s">
        <v>44</v>
      </c>
      <c r="F35" s="86">
        <f>ROUND((SUM(BG118:BG122)),  2)</f>
        <v>0</v>
      </c>
      <c r="I35" s="87">
        <v>0.21</v>
      </c>
      <c r="J35" s="86">
        <f>0</f>
        <v>0</v>
      </c>
      <c r="L35" s="27"/>
    </row>
    <row r="36" spans="2:12" s="1" customFormat="1" ht="14.45" hidden="1" customHeight="1">
      <c r="B36" s="27"/>
      <c r="E36" s="24" t="s">
        <v>45</v>
      </c>
      <c r="F36" s="86">
        <f>ROUND((SUM(BH118:BH122)),  2)</f>
        <v>0</v>
      </c>
      <c r="I36" s="87">
        <v>0.12</v>
      </c>
      <c r="J36" s="86">
        <f>0</f>
        <v>0</v>
      </c>
      <c r="L36" s="27"/>
    </row>
    <row r="37" spans="2:12" s="1" customFormat="1" ht="14.45" hidden="1" customHeight="1">
      <c r="B37" s="27"/>
      <c r="E37" s="24" t="s">
        <v>46</v>
      </c>
      <c r="F37" s="86">
        <f>ROUND((SUM(BI118:BI122)),  2)</f>
        <v>0</v>
      </c>
      <c r="I37" s="87">
        <v>0</v>
      </c>
      <c r="J37" s="86">
        <f>0</f>
        <v>0</v>
      </c>
      <c r="L37" s="27"/>
    </row>
    <row r="38" spans="2:12" s="1" customFormat="1" ht="6.95" hidden="1" customHeight="1">
      <c r="B38" s="27"/>
      <c r="L38" s="27"/>
    </row>
    <row r="39" spans="2:12" s="1" customFormat="1" ht="25.35" hidden="1" customHeight="1">
      <c r="B39" s="27"/>
      <c r="C39" s="88"/>
      <c r="D39" s="89" t="s">
        <v>47</v>
      </c>
      <c r="E39" s="52"/>
      <c r="F39" s="52"/>
      <c r="G39" s="90" t="s">
        <v>48</v>
      </c>
      <c r="H39" s="91" t="s">
        <v>49</v>
      </c>
      <c r="I39" s="52"/>
      <c r="J39" s="92">
        <f>SUM(J30:J37)</f>
        <v>0</v>
      </c>
      <c r="K39" s="93"/>
      <c r="L39" s="27"/>
    </row>
    <row r="40" spans="2:12" s="1" customFormat="1" ht="14.45" hidden="1" customHeight="1">
      <c r="B40" s="27"/>
      <c r="L40" s="27"/>
    </row>
    <row r="41" spans="2:12" ht="14.45" hidden="1" customHeight="1">
      <c r="B41" s="18"/>
      <c r="L41" s="18"/>
    </row>
    <row r="42" spans="2:12" ht="14.45" hidden="1" customHeight="1">
      <c r="B42" s="18"/>
      <c r="L42" s="18"/>
    </row>
    <row r="43" spans="2:12" ht="14.45" hidden="1" customHeight="1">
      <c r="B43" s="18"/>
      <c r="L43" s="18"/>
    </row>
    <row r="44" spans="2:12" ht="14.45" hidden="1" customHeight="1">
      <c r="B44" s="18"/>
      <c r="L44" s="18"/>
    </row>
    <row r="45" spans="2:12" ht="14.45" hidden="1" customHeight="1">
      <c r="B45" s="18"/>
      <c r="L45" s="18"/>
    </row>
    <row r="46" spans="2:12" ht="14.45" hidden="1" customHeight="1">
      <c r="B46" s="18"/>
      <c r="L46" s="18"/>
    </row>
    <row r="47" spans="2:12" ht="14.45" hidden="1" customHeight="1">
      <c r="B47" s="18"/>
      <c r="L47" s="18"/>
    </row>
    <row r="48" spans="2:12" ht="14.45" hidden="1" customHeight="1">
      <c r="B48" s="18"/>
      <c r="L48" s="18"/>
    </row>
    <row r="49" spans="2:12" ht="14.45" hidden="1" customHeight="1">
      <c r="B49" s="18"/>
      <c r="L49" s="18"/>
    </row>
    <row r="50" spans="2:12" s="1" customFormat="1" ht="14.45" hidden="1" customHeight="1">
      <c r="B50" s="27"/>
      <c r="D50" s="36" t="s">
        <v>50</v>
      </c>
      <c r="E50" s="37"/>
      <c r="F50" s="37"/>
      <c r="G50" s="36" t="s">
        <v>51</v>
      </c>
      <c r="H50" s="37"/>
      <c r="I50" s="37"/>
      <c r="J50" s="37"/>
      <c r="K50" s="37"/>
      <c r="L50" s="27"/>
    </row>
    <row r="51" spans="2:12" hidden="1">
      <c r="B51" s="18"/>
      <c r="L51" s="18"/>
    </row>
    <row r="52" spans="2:12" hidden="1">
      <c r="B52" s="18"/>
      <c r="L52" s="18"/>
    </row>
    <row r="53" spans="2:12" hidden="1">
      <c r="B53" s="18"/>
      <c r="L53" s="18"/>
    </row>
    <row r="54" spans="2:12" hidden="1">
      <c r="B54" s="18"/>
      <c r="L54" s="18"/>
    </row>
    <row r="55" spans="2:12" hidden="1">
      <c r="B55" s="18"/>
      <c r="L55" s="18"/>
    </row>
    <row r="56" spans="2:12" hidden="1">
      <c r="B56" s="18"/>
      <c r="L56" s="18"/>
    </row>
    <row r="57" spans="2:12" hidden="1">
      <c r="B57" s="18"/>
      <c r="L57" s="18"/>
    </row>
    <row r="58" spans="2:12" hidden="1">
      <c r="B58" s="18"/>
      <c r="L58" s="18"/>
    </row>
    <row r="59" spans="2:12" hidden="1">
      <c r="B59" s="18"/>
      <c r="L59" s="18"/>
    </row>
    <row r="60" spans="2:12" hidden="1">
      <c r="B60" s="18"/>
      <c r="L60" s="18"/>
    </row>
    <row r="61" spans="2:12" s="1" customFormat="1" ht="12.75" hidden="1">
      <c r="B61" s="27"/>
      <c r="D61" s="38" t="s">
        <v>52</v>
      </c>
      <c r="E61" s="29"/>
      <c r="F61" s="94" t="s">
        <v>53</v>
      </c>
      <c r="G61" s="38" t="s">
        <v>52</v>
      </c>
      <c r="H61" s="29"/>
      <c r="I61" s="29"/>
      <c r="J61" s="95" t="s">
        <v>53</v>
      </c>
      <c r="K61" s="29"/>
      <c r="L61" s="27"/>
    </row>
    <row r="62" spans="2:12" hidden="1">
      <c r="B62" s="18"/>
      <c r="L62" s="18"/>
    </row>
    <row r="63" spans="2:12" hidden="1">
      <c r="B63" s="18"/>
      <c r="L63" s="18"/>
    </row>
    <row r="64" spans="2:12" hidden="1">
      <c r="B64" s="18"/>
      <c r="L64" s="18"/>
    </row>
    <row r="65" spans="2:12" s="1" customFormat="1" ht="12.75" hidden="1">
      <c r="B65" s="27"/>
      <c r="D65" s="36" t="s">
        <v>54</v>
      </c>
      <c r="E65" s="37"/>
      <c r="F65" s="37"/>
      <c r="G65" s="36" t="s">
        <v>55</v>
      </c>
      <c r="H65" s="37"/>
      <c r="I65" s="37"/>
      <c r="J65" s="37"/>
      <c r="K65" s="37"/>
      <c r="L65" s="27"/>
    </row>
    <row r="66" spans="2:12" hidden="1">
      <c r="B66" s="18"/>
      <c r="L66" s="18"/>
    </row>
    <row r="67" spans="2:12" hidden="1">
      <c r="B67" s="18"/>
      <c r="L67" s="18"/>
    </row>
    <row r="68" spans="2:12" hidden="1">
      <c r="B68" s="18"/>
      <c r="L68" s="18"/>
    </row>
    <row r="69" spans="2:12" hidden="1">
      <c r="B69" s="18"/>
      <c r="L69" s="18"/>
    </row>
    <row r="70" spans="2:12" hidden="1">
      <c r="B70" s="18"/>
      <c r="L70" s="18"/>
    </row>
    <row r="71" spans="2:12" hidden="1">
      <c r="B71" s="18"/>
      <c r="L71" s="18"/>
    </row>
    <row r="72" spans="2:12" hidden="1">
      <c r="B72" s="18"/>
      <c r="L72" s="18"/>
    </row>
    <row r="73" spans="2:12" hidden="1">
      <c r="B73" s="18"/>
      <c r="L73" s="18"/>
    </row>
    <row r="74" spans="2:12" hidden="1">
      <c r="B74" s="18"/>
      <c r="L74" s="18"/>
    </row>
    <row r="75" spans="2:12" hidden="1">
      <c r="B75" s="18"/>
      <c r="L75" s="18"/>
    </row>
    <row r="76" spans="2:12" s="1" customFormat="1" ht="12.75" hidden="1">
      <c r="B76" s="27"/>
      <c r="D76" s="38" t="s">
        <v>52</v>
      </c>
      <c r="E76" s="29"/>
      <c r="F76" s="94" t="s">
        <v>53</v>
      </c>
      <c r="G76" s="38" t="s">
        <v>52</v>
      </c>
      <c r="H76" s="29"/>
      <c r="I76" s="29"/>
      <c r="J76" s="95" t="s">
        <v>53</v>
      </c>
      <c r="K76" s="29"/>
      <c r="L76" s="27"/>
    </row>
    <row r="77" spans="2:12" s="1" customFormat="1" ht="14.45" hidden="1" customHeight="1"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27"/>
    </row>
    <row r="78" spans="2:12" hidden="1"/>
    <row r="79" spans="2:12" hidden="1"/>
    <row r="80" spans="2:12" hidden="1"/>
    <row r="81" spans="2:47" s="1" customFormat="1" ht="6.95" customHeight="1"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27"/>
    </row>
    <row r="82" spans="2:47" s="1" customFormat="1" ht="24.95" customHeight="1">
      <c r="B82" s="27"/>
      <c r="C82" s="19" t="s">
        <v>115</v>
      </c>
      <c r="L82" s="27"/>
    </row>
    <row r="83" spans="2:47" s="1" customFormat="1" ht="6.95" customHeight="1">
      <c r="B83" s="27"/>
      <c r="L83" s="27"/>
    </row>
    <row r="84" spans="2:47" s="1" customFormat="1" ht="12" customHeight="1">
      <c r="B84" s="27"/>
      <c r="C84" s="24" t="s">
        <v>13</v>
      </c>
      <c r="L84" s="27"/>
    </row>
    <row r="85" spans="2:47" s="1" customFormat="1" ht="16.5" customHeight="1">
      <c r="B85" s="27"/>
      <c r="E85" s="191" t="str">
        <f>E7</f>
        <v>CERMNA-224-BYT-9</v>
      </c>
      <c r="F85" s="192"/>
      <c r="G85" s="192"/>
      <c r="H85" s="192"/>
      <c r="L85" s="27"/>
    </row>
    <row r="86" spans="2:47" s="1" customFormat="1" ht="12" customHeight="1">
      <c r="B86" s="27"/>
      <c r="C86" s="24" t="s">
        <v>112</v>
      </c>
      <c r="L86" s="27"/>
    </row>
    <row r="87" spans="2:47" s="1" customFormat="1" ht="16.5" customHeight="1">
      <c r="B87" s="27"/>
      <c r="E87" s="181" t="str">
        <f>E9</f>
        <v>31 - NÁBYTEK MONTÁŽ</v>
      </c>
      <c r="F87" s="190"/>
      <c r="G87" s="190"/>
      <c r="H87" s="190"/>
      <c r="L87" s="27"/>
    </row>
    <row r="88" spans="2:47" s="1" customFormat="1" ht="6.95" customHeight="1">
      <c r="B88" s="27"/>
      <c r="L88" s="27"/>
    </row>
    <row r="89" spans="2:47" s="1" customFormat="1" ht="12" customHeight="1">
      <c r="B89" s="27"/>
      <c r="C89" s="24" t="s">
        <v>18</v>
      </c>
      <c r="F89" s="22" t="str">
        <f>F12</f>
        <v>Dolní Čermná 224, okr. Ústí n. Orlicí</v>
      </c>
      <c r="I89" s="24" t="s">
        <v>20</v>
      </c>
      <c r="J89" s="47">
        <f>IF(J12="","",J12)</f>
        <v>45673</v>
      </c>
      <c r="L89" s="27"/>
    </row>
    <row r="90" spans="2:47" s="1" customFormat="1" ht="6.95" customHeight="1">
      <c r="B90" s="27"/>
      <c r="L90" s="27"/>
    </row>
    <row r="91" spans="2:47" s="1" customFormat="1" ht="15.2" customHeight="1">
      <c r="B91" s="27"/>
      <c r="C91" s="24" t="s">
        <v>21</v>
      </c>
      <c r="F91" s="22" t="str">
        <f>E15</f>
        <v>Dětský domov Dolní Čermná</v>
      </c>
      <c r="I91" s="24" t="s">
        <v>28</v>
      </c>
      <c r="J91" s="25" t="str">
        <f>E21</f>
        <v>vs-studio s.r.o.</v>
      </c>
      <c r="L91" s="27"/>
    </row>
    <row r="92" spans="2:47" s="1" customFormat="1" ht="15.2" customHeight="1">
      <c r="B92" s="27"/>
      <c r="C92" s="24" t="s">
        <v>26</v>
      </c>
      <c r="F92" s="22" t="str">
        <f>IF(E18="","",E18)</f>
        <v xml:space="preserve"> </v>
      </c>
      <c r="I92" s="24" t="s">
        <v>32</v>
      </c>
      <c r="J92" s="25" t="str">
        <f>E24</f>
        <v>Jaroslav Klíma</v>
      </c>
      <c r="L92" s="27"/>
    </row>
    <row r="93" spans="2:47" s="1" customFormat="1" ht="10.35" customHeight="1">
      <c r="B93" s="27"/>
      <c r="L93" s="27"/>
    </row>
    <row r="94" spans="2:47" s="1" customFormat="1" ht="29.25" customHeight="1">
      <c r="B94" s="27"/>
      <c r="C94" s="96" t="s">
        <v>116</v>
      </c>
      <c r="D94" s="88"/>
      <c r="E94" s="88"/>
      <c r="F94" s="88"/>
      <c r="G94" s="88"/>
      <c r="H94" s="88"/>
      <c r="I94" s="88"/>
      <c r="J94" s="97" t="s">
        <v>117</v>
      </c>
      <c r="K94" s="88"/>
      <c r="L94" s="27"/>
    </row>
    <row r="95" spans="2:47" s="1" customFormat="1" ht="10.35" customHeight="1">
      <c r="B95" s="27"/>
      <c r="L95" s="27"/>
    </row>
    <row r="96" spans="2:47" s="1" customFormat="1" ht="22.9" customHeight="1">
      <c r="B96" s="27"/>
      <c r="C96" s="98" t="s">
        <v>118</v>
      </c>
      <c r="J96" s="61">
        <f>J118</f>
        <v>0</v>
      </c>
      <c r="L96" s="27"/>
      <c r="AU96" s="15" t="s">
        <v>119</v>
      </c>
    </row>
    <row r="97" spans="2:12" s="8" customFormat="1" ht="24.95" customHeight="1">
      <c r="B97" s="99"/>
      <c r="D97" s="100" t="s">
        <v>123</v>
      </c>
      <c r="E97" s="101"/>
      <c r="F97" s="101"/>
      <c r="G97" s="101"/>
      <c r="H97" s="101"/>
      <c r="I97" s="101"/>
      <c r="J97" s="102">
        <f>J119</f>
        <v>0</v>
      </c>
      <c r="L97" s="99"/>
    </row>
    <row r="98" spans="2:12" s="9" customFormat="1" ht="19.899999999999999" customHeight="1">
      <c r="B98" s="103"/>
      <c r="D98" s="104" t="s">
        <v>126</v>
      </c>
      <c r="E98" s="105"/>
      <c r="F98" s="105"/>
      <c r="G98" s="105"/>
      <c r="H98" s="105"/>
      <c r="I98" s="105"/>
      <c r="J98" s="106">
        <f>J120</f>
        <v>0</v>
      </c>
      <c r="L98" s="103"/>
    </row>
    <row r="99" spans="2:12" s="1" customFormat="1" ht="21.75" customHeight="1">
      <c r="B99" s="27"/>
      <c r="L99" s="27"/>
    </row>
    <row r="100" spans="2:12" s="1" customFormat="1" ht="6.95" customHeight="1">
      <c r="B100" s="39"/>
      <c r="C100" s="40"/>
      <c r="D100" s="40"/>
      <c r="E100" s="40"/>
      <c r="F100" s="40"/>
      <c r="G100" s="40"/>
      <c r="H100" s="40"/>
      <c r="I100" s="40"/>
      <c r="J100" s="40"/>
      <c r="K100" s="40"/>
      <c r="L100" s="27"/>
    </row>
    <row r="104" spans="2:12" s="1" customFormat="1" ht="6.95" customHeight="1">
      <c r="B104" s="41"/>
      <c r="C104" s="42"/>
      <c r="D104" s="42"/>
      <c r="E104" s="42"/>
      <c r="F104" s="42"/>
      <c r="G104" s="42"/>
      <c r="H104" s="42"/>
      <c r="I104" s="42"/>
      <c r="J104" s="42"/>
      <c r="K104" s="42"/>
      <c r="L104" s="27"/>
    </row>
    <row r="105" spans="2:12" s="1" customFormat="1" ht="24.95" customHeight="1">
      <c r="B105" s="27"/>
      <c r="C105" s="19" t="s">
        <v>131</v>
      </c>
      <c r="L105" s="27"/>
    </row>
    <row r="106" spans="2:12" s="1" customFormat="1" ht="6.95" customHeight="1">
      <c r="B106" s="27"/>
      <c r="L106" s="27"/>
    </row>
    <row r="107" spans="2:12" s="1" customFormat="1" ht="12" customHeight="1">
      <c r="B107" s="27"/>
      <c r="C107" s="24" t="s">
        <v>13</v>
      </c>
      <c r="L107" s="27"/>
    </row>
    <row r="108" spans="2:12" s="1" customFormat="1" ht="16.5" customHeight="1">
      <c r="B108" s="27"/>
      <c r="E108" s="191" t="str">
        <f>E7</f>
        <v>CERMNA-224-BYT-9</v>
      </c>
      <c r="F108" s="192"/>
      <c r="G108" s="192"/>
      <c r="H108" s="192"/>
      <c r="L108" s="27"/>
    </row>
    <row r="109" spans="2:12" s="1" customFormat="1" ht="12" customHeight="1">
      <c r="B109" s="27"/>
      <c r="C109" s="24" t="s">
        <v>112</v>
      </c>
      <c r="L109" s="27"/>
    </row>
    <row r="110" spans="2:12" s="1" customFormat="1" ht="16.5" customHeight="1">
      <c r="B110" s="27"/>
      <c r="E110" s="181" t="str">
        <f>E9</f>
        <v>31 - NÁBYTEK MONTÁŽ</v>
      </c>
      <c r="F110" s="190"/>
      <c r="G110" s="190"/>
      <c r="H110" s="190"/>
      <c r="L110" s="27"/>
    </row>
    <row r="111" spans="2:12" s="1" customFormat="1" ht="6.95" customHeight="1">
      <c r="B111" s="27"/>
      <c r="L111" s="27"/>
    </row>
    <row r="112" spans="2:12" s="1" customFormat="1" ht="12" customHeight="1">
      <c r="B112" s="27"/>
      <c r="C112" s="24" t="s">
        <v>18</v>
      </c>
      <c r="F112" s="22" t="str">
        <f>F12</f>
        <v>Dolní Čermná 224, okr. Ústí n. Orlicí</v>
      </c>
      <c r="I112" s="24" t="s">
        <v>20</v>
      </c>
      <c r="J112" s="47">
        <f>IF(J12="","",J12)</f>
        <v>45673</v>
      </c>
      <c r="L112" s="27"/>
    </row>
    <row r="113" spans="2:65" s="1" customFormat="1" ht="6.95" customHeight="1">
      <c r="B113" s="27"/>
      <c r="L113" s="27"/>
    </row>
    <row r="114" spans="2:65" s="1" customFormat="1" ht="15.2" customHeight="1">
      <c r="B114" s="27"/>
      <c r="C114" s="24" t="s">
        <v>21</v>
      </c>
      <c r="F114" s="22" t="str">
        <f>E15</f>
        <v>Dětský domov Dolní Čermná</v>
      </c>
      <c r="I114" s="24" t="s">
        <v>28</v>
      </c>
      <c r="J114" s="25" t="str">
        <f>E21</f>
        <v>vs-studio s.r.o.</v>
      </c>
      <c r="L114" s="27"/>
    </row>
    <row r="115" spans="2:65" s="1" customFormat="1" ht="15.2" customHeight="1">
      <c r="B115" s="27"/>
      <c r="C115" s="24" t="s">
        <v>26</v>
      </c>
      <c r="F115" s="22" t="str">
        <f>IF(E18="","",E18)</f>
        <v xml:space="preserve"> </v>
      </c>
      <c r="I115" s="24" t="s">
        <v>32</v>
      </c>
      <c r="J115" s="25" t="str">
        <f>E24</f>
        <v>Jaroslav Klíma</v>
      </c>
      <c r="L115" s="27"/>
    </row>
    <row r="116" spans="2:65" s="1" customFormat="1" ht="10.35" customHeight="1">
      <c r="B116" s="27"/>
      <c r="L116" s="27"/>
    </row>
    <row r="117" spans="2:65" s="10" customFormat="1" ht="29.25" customHeight="1">
      <c r="B117" s="107"/>
      <c r="C117" s="108" t="s">
        <v>132</v>
      </c>
      <c r="D117" s="109" t="s">
        <v>62</v>
      </c>
      <c r="E117" s="109" t="s">
        <v>58</v>
      </c>
      <c r="F117" s="109" t="s">
        <v>59</v>
      </c>
      <c r="G117" s="109" t="s">
        <v>133</v>
      </c>
      <c r="H117" s="109" t="s">
        <v>134</v>
      </c>
      <c r="I117" s="109" t="s">
        <v>135</v>
      </c>
      <c r="J117" s="109" t="s">
        <v>117</v>
      </c>
      <c r="K117" s="110" t="s">
        <v>136</v>
      </c>
      <c r="L117" s="107"/>
      <c r="M117" s="54" t="s">
        <v>1</v>
      </c>
      <c r="N117" s="55" t="s">
        <v>41</v>
      </c>
      <c r="O117" s="55" t="s">
        <v>137</v>
      </c>
      <c r="P117" s="55" t="s">
        <v>138</v>
      </c>
      <c r="Q117" s="55" t="s">
        <v>139</v>
      </c>
      <c r="R117" s="55" t="s">
        <v>140</v>
      </c>
      <c r="S117" s="55" t="s">
        <v>141</v>
      </c>
      <c r="T117" s="56" t="s">
        <v>142</v>
      </c>
    </row>
    <row r="118" spans="2:65" s="1" customFormat="1" ht="22.9" customHeight="1">
      <c r="B118" s="27"/>
      <c r="C118" s="59" t="s">
        <v>143</v>
      </c>
      <c r="J118" s="111">
        <f>BK118</f>
        <v>0</v>
      </c>
      <c r="L118" s="27"/>
      <c r="M118" s="57"/>
      <c r="N118" s="48"/>
      <c r="O118" s="48"/>
      <c r="P118" s="112">
        <f>P119</f>
        <v>20</v>
      </c>
      <c r="Q118" s="48"/>
      <c r="R118" s="112">
        <f>R119</f>
        <v>0</v>
      </c>
      <c r="S118" s="48"/>
      <c r="T118" s="113">
        <f>T119</f>
        <v>0</v>
      </c>
      <c r="AT118" s="15" t="s">
        <v>76</v>
      </c>
      <c r="AU118" s="15" t="s">
        <v>119</v>
      </c>
      <c r="BK118" s="114">
        <f>BK119</f>
        <v>0</v>
      </c>
    </row>
    <row r="119" spans="2:65" s="11" customFormat="1" ht="25.9" customHeight="1">
      <c r="B119" s="227"/>
      <c r="C119" s="210"/>
      <c r="D119" s="211" t="s">
        <v>76</v>
      </c>
      <c r="E119" s="214" t="s">
        <v>200</v>
      </c>
      <c r="F119" s="214" t="s">
        <v>201</v>
      </c>
      <c r="G119" s="210"/>
      <c r="H119" s="210"/>
      <c r="I119" s="210"/>
      <c r="J119" s="215">
        <f>BK119</f>
        <v>0</v>
      </c>
      <c r="K119" s="210"/>
      <c r="L119" s="115"/>
      <c r="M119" s="118"/>
      <c r="P119" s="119">
        <f>P120</f>
        <v>20</v>
      </c>
      <c r="R119" s="119">
        <f>R120</f>
        <v>0</v>
      </c>
      <c r="T119" s="120">
        <f>T120</f>
        <v>0</v>
      </c>
      <c r="AR119" s="116" t="s">
        <v>108</v>
      </c>
      <c r="AT119" s="121" t="s">
        <v>76</v>
      </c>
      <c r="AU119" s="121" t="s">
        <v>77</v>
      </c>
      <c r="AY119" s="116" t="s">
        <v>146</v>
      </c>
      <c r="BK119" s="122">
        <f>BK120</f>
        <v>0</v>
      </c>
    </row>
    <row r="120" spans="2:65" s="11" customFormat="1" ht="22.9" customHeight="1">
      <c r="B120" s="227"/>
      <c r="C120" s="210"/>
      <c r="D120" s="211" t="s">
        <v>76</v>
      </c>
      <c r="E120" s="212" t="s">
        <v>266</v>
      </c>
      <c r="F120" s="212" t="s">
        <v>267</v>
      </c>
      <c r="G120" s="210"/>
      <c r="H120" s="210"/>
      <c r="I120" s="210"/>
      <c r="J120" s="213">
        <f>BK120</f>
        <v>0</v>
      </c>
      <c r="K120" s="210"/>
      <c r="L120" s="115"/>
      <c r="M120" s="118"/>
      <c r="P120" s="119">
        <f>SUM(P121:P122)</f>
        <v>20</v>
      </c>
      <c r="R120" s="119">
        <f>SUM(R121:R122)</f>
        <v>0</v>
      </c>
      <c r="T120" s="120">
        <f>SUM(T121:T122)</f>
        <v>0</v>
      </c>
      <c r="AR120" s="116" t="s">
        <v>108</v>
      </c>
      <c r="AT120" s="121" t="s">
        <v>76</v>
      </c>
      <c r="AU120" s="121" t="s">
        <v>85</v>
      </c>
      <c r="AY120" s="116" t="s">
        <v>146</v>
      </c>
      <c r="BK120" s="122">
        <f>SUM(BK121:BK122)</f>
        <v>0</v>
      </c>
    </row>
    <row r="121" spans="2:65" s="1" customFormat="1" ht="16.5" customHeight="1">
      <c r="B121" s="219"/>
      <c r="C121" s="205" t="s">
        <v>85</v>
      </c>
      <c r="D121" s="206" t="s">
        <v>149</v>
      </c>
      <c r="E121" s="207" t="s">
        <v>932</v>
      </c>
      <c r="F121" s="204" t="s">
        <v>941</v>
      </c>
      <c r="G121" s="208" t="s">
        <v>348</v>
      </c>
      <c r="H121" s="209">
        <v>1</v>
      </c>
      <c r="I121" s="155">
        <v>0</v>
      </c>
      <c r="J121" s="203">
        <f>ROUND(I121*H121,2)</f>
        <v>0</v>
      </c>
      <c r="K121" s="204" t="s">
        <v>231</v>
      </c>
      <c r="L121" s="27"/>
      <c r="M121" s="128" t="s">
        <v>1</v>
      </c>
      <c r="N121" s="129" t="s">
        <v>42</v>
      </c>
      <c r="O121" s="130">
        <v>20</v>
      </c>
      <c r="P121" s="130">
        <f>O121*H121</f>
        <v>20</v>
      </c>
      <c r="Q121" s="130">
        <v>0</v>
      </c>
      <c r="R121" s="130">
        <f>Q121*H121</f>
        <v>0</v>
      </c>
      <c r="S121" s="130">
        <v>0</v>
      </c>
      <c r="T121" s="131">
        <f>S121*H121</f>
        <v>0</v>
      </c>
      <c r="AR121" s="132" t="s">
        <v>207</v>
      </c>
      <c r="AT121" s="132" t="s">
        <v>149</v>
      </c>
      <c r="AU121" s="132" t="s">
        <v>108</v>
      </c>
      <c r="AY121" s="15" t="s">
        <v>146</v>
      </c>
      <c r="BE121" s="133">
        <f>IF(N121="základní",J121,0)</f>
        <v>0</v>
      </c>
      <c r="BF121" s="133">
        <f>IF(N121="snížená",J121,0)</f>
        <v>0</v>
      </c>
      <c r="BG121" s="133">
        <f>IF(N121="zákl. přenesená",J121,0)</f>
        <v>0</v>
      </c>
      <c r="BH121" s="133">
        <f>IF(N121="sníž. přenesená",J121,0)</f>
        <v>0</v>
      </c>
      <c r="BI121" s="133">
        <f>IF(N121="nulová",J121,0)</f>
        <v>0</v>
      </c>
      <c r="BJ121" s="15" t="s">
        <v>85</v>
      </c>
      <c r="BK121" s="133">
        <f>ROUND(I121*H121,2)</f>
        <v>0</v>
      </c>
      <c r="BL121" s="15" t="s">
        <v>207</v>
      </c>
      <c r="BM121" s="132" t="s">
        <v>942</v>
      </c>
    </row>
    <row r="122" spans="2:65" s="12" customFormat="1">
      <c r="B122" s="216"/>
      <c r="C122" s="193"/>
      <c r="D122" s="194" t="s">
        <v>156</v>
      </c>
      <c r="E122" s="195" t="s">
        <v>1</v>
      </c>
      <c r="F122" s="196" t="s">
        <v>85</v>
      </c>
      <c r="G122" s="193"/>
      <c r="H122" s="197">
        <v>1</v>
      </c>
      <c r="I122" s="193"/>
      <c r="J122" s="193"/>
      <c r="K122" s="193"/>
      <c r="L122" s="134"/>
      <c r="M122" s="149"/>
      <c r="N122" s="150"/>
      <c r="O122" s="150"/>
      <c r="P122" s="150"/>
      <c r="Q122" s="150"/>
      <c r="R122" s="150"/>
      <c r="S122" s="150"/>
      <c r="T122" s="151"/>
      <c r="AT122" s="136" t="s">
        <v>156</v>
      </c>
      <c r="AU122" s="136" t="s">
        <v>108</v>
      </c>
      <c r="AV122" s="12" t="s">
        <v>108</v>
      </c>
      <c r="AW122" s="12" t="s">
        <v>31</v>
      </c>
      <c r="AX122" s="12" t="s">
        <v>85</v>
      </c>
      <c r="AY122" s="136" t="s">
        <v>146</v>
      </c>
    </row>
    <row r="123" spans="2:65" s="1" customFormat="1" ht="6.95" customHeight="1">
      <c r="B123" s="218"/>
      <c r="C123" s="202"/>
      <c r="D123" s="202"/>
      <c r="E123" s="202"/>
      <c r="F123" s="202"/>
      <c r="G123" s="202"/>
      <c r="H123" s="202"/>
      <c r="I123" s="202"/>
      <c r="J123" s="202"/>
      <c r="K123" s="202"/>
      <c r="L123" s="27"/>
    </row>
  </sheetData>
  <sheetProtection sheet="1" objects="1" scenarios="1" selectLockedCells="1"/>
  <autoFilter ref="C117:K122" xr:uid="{00000000-0009-0000-0000-000008000000}"/>
  <mergeCells count="9">
    <mergeCell ref="E87:H87"/>
    <mergeCell ref="E108:H108"/>
    <mergeCell ref="E110:H110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10</vt:i4>
      </vt:variant>
      <vt:variant>
        <vt:lpstr>Pojmenované oblasti</vt:lpstr>
      </vt:variant>
      <vt:variant>
        <vt:i4>20</vt:i4>
      </vt:variant>
    </vt:vector>
  </HeadingPairs>
  <TitlesOfParts>
    <vt:vector size="30" baseType="lpstr">
      <vt:lpstr>Rekapitulace zakázky</vt:lpstr>
      <vt:lpstr>03 - BOURÁNÍ</vt:lpstr>
      <vt:lpstr>08 - OMÍTKY, OBKLADY, POD...</vt:lpstr>
      <vt:lpstr>10 - DVEŘE, OKNA</vt:lpstr>
      <vt:lpstr>13 - ZTI, VZT, ZAŘIZOVÁKY</vt:lpstr>
      <vt:lpstr>17 - ELEKTRO</vt:lpstr>
      <vt:lpstr>19 - TOPENÍ</vt:lpstr>
      <vt:lpstr>30 - NÁBYTEK</vt:lpstr>
      <vt:lpstr>31 - NÁBYTEK MONTÁŽ</vt:lpstr>
      <vt:lpstr>90 - VON</vt:lpstr>
      <vt:lpstr>'03 - BOURÁNÍ'!Názvy_tisku</vt:lpstr>
      <vt:lpstr>'08 - OMÍTKY, OBKLADY, POD...'!Názvy_tisku</vt:lpstr>
      <vt:lpstr>'10 - DVEŘE, OKNA'!Názvy_tisku</vt:lpstr>
      <vt:lpstr>'13 - ZTI, VZT, ZAŘIZOVÁKY'!Názvy_tisku</vt:lpstr>
      <vt:lpstr>'17 - ELEKTRO'!Názvy_tisku</vt:lpstr>
      <vt:lpstr>'19 - TOPENÍ'!Názvy_tisku</vt:lpstr>
      <vt:lpstr>'30 - NÁBYTEK'!Názvy_tisku</vt:lpstr>
      <vt:lpstr>'31 - NÁBYTEK MONTÁŽ'!Názvy_tisku</vt:lpstr>
      <vt:lpstr>'90 - VON'!Názvy_tisku</vt:lpstr>
      <vt:lpstr>'Rekapitulace zakázky'!Názvy_tisku</vt:lpstr>
      <vt:lpstr>'03 - BOURÁNÍ'!Oblast_tisku</vt:lpstr>
      <vt:lpstr>'08 - OMÍTKY, OBKLADY, POD...'!Oblast_tisku</vt:lpstr>
      <vt:lpstr>'10 - DVEŘE, OKNA'!Oblast_tisku</vt:lpstr>
      <vt:lpstr>'13 - ZTI, VZT, ZAŘIZOVÁKY'!Oblast_tisku</vt:lpstr>
      <vt:lpstr>'17 - ELEKTRO'!Oblast_tisku</vt:lpstr>
      <vt:lpstr>'19 - TOPENÍ'!Oblast_tisku</vt:lpstr>
      <vt:lpstr>'30 - NÁBYTEK'!Oblast_tisku</vt:lpstr>
      <vt:lpstr>'31 - NÁBYTEK MONTÁŽ'!Oblast_tisku</vt:lpstr>
      <vt:lpstr>'90 - VON'!Oblast_tisku</vt:lpstr>
      <vt:lpstr>'Rekapitulace zakázky'!Oblast_tisku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Jaroslav Klíma</dc:creator>
  <cp:lastModifiedBy>Stanislav tejkl</cp:lastModifiedBy>
  <dcterms:created xsi:type="dcterms:W3CDTF">2025-01-16T13:42:02Z</dcterms:created>
  <dcterms:modified xsi:type="dcterms:W3CDTF">2025-02-12T11:49:50Z</dcterms:modified>
</cp:coreProperties>
</file>